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AA MEETINGS\2017 MEETINGS\"/>
    </mc:Choice>
  </mc:AlternateContent>
  <bookViews>
    <workbookView xWindow="0" yWindow="0" windowWidth="28800" windowHeight="11475"/>
  </bookViews>
  <sheets>
    <sheet name="Sheet1" sheetId="1" r:id="rId1"/>
  </sheets>
  <definedNames>
    <definedName name="_xlnm.Print_Area" localSheetId="0">Sheet1!$A$2:$M$88</definedName>
    <definedName name="_xlnm.Print_Titles" localSheetId="0">Sheet1!$2:$2</definedName>
    <definedName name="QB_BASIS_4" localSheetId="0" hidden="1">Sheet1!#REF!</definedName>
    <definedName name="QB_COLUMN_59200" localSheetId="0" hidden="1">Sheet1!$G$2</definedName>
    <definedName name="QB_COLUMN_63620" localSheetId="0" hidden="1">Sheet1!$J$2</definedName>
    <definedName name="QB_COLUMN_64430" localSheetId="0" hidden="1">Sheet1!#REF!</definedName>
    <definedName name="QB_COLUMN_76210" localSheetId="0" hidden="1">Sheet1!$I$2</definedName>
    <definedName name="QB_COMPANY_0" localSheetId="0" hidden="1">Sheet1!#REF!</definedName>
    <definedName name="QB_DATA_0" localSheetId="0" hidden="1">Sheet1!$5:$5,Sheet1!$7:$7,Sheet1!$8:$8,Sheet1!$9:$9,Sheet1!$11:$11,Sheet1!$12:$12,Sheet1!$13:$13,Sheet1!$14:$14,Sheet1!$15:$15,Sheet1!$16:$16,Sheet1!$17:$17,Sheet1!$20:$20,Sheet1!$22:$22,Sheet1!$24:$24,Sheet1!$25:$25,Sheet1!$26:$26</definedName>
    <definedName name="QB_DATA_1" localSheetId="0" hidden="1">Sheet1!$27:$27,Sheet1!$28:$28,Sheet1!$29:$29,Sheet1!$32:$32,Sheet1!$33:$33,Sheet1!$34:$34,Sheet1!$35:$35,Sheet1!$36:$36,Sheet1!$37:$37,Sheet1!$39:$39,Sheet1!$40:$40,Sheet1!$41:$41,Sheet1!$42:$42,Sheet1!$43:$43,Sheet1!$44:$44,Sheet1!$45:$45</definedName>
    <definedName name="QB_DATA_2" localSheetId="0" hidden="1">Sheet1!$47:$47,Sheet1!$48:$48,Sheet1!$49:$49,Sheet1!$50:$50,Sheet1!#REF!,Sheet1!$52:$52,Sheet1!$53:$53,Sheet1!#REF!,Sheet1!$54:$54,Sheet1!$55:$55,Sheet1!$56:$56,Sheet1!$57:$57,Sheet1!$60:$60,Sheet1!$65:$65,Sheet1!$67:$67,Sheet1!$68:$68</definedName>
    <definedName name="QB_DATA_3" localSheetId="0" hidden="1">Sheet1!$69:$69,Sheet1!$71:$71,Sheet1!$75:$75,Sheet1!$76:$76,Sheet1!$77:$77,Sheet1!$78:$78,Sheet1!$80:$80,Sheet1!$81:$81,Sheet1!$82:$82</definedName>
    <definedName name="QB_DATE_1" localSheetId="0" hidden="1">Sheet1!#REF!</definedName>
    <definedName name="QB_FORMULA_0" localSheetId="0" hidden="1">Sheet1!$J$5,Sheet1!#REF!,Sheet1!$J$7,Sheet1!#REF!,Sheet1!$J$8,Sheet1!#REF!,Sheet1!$J$9,Sheet1!#REF!,Sheet1!$G$10,Sheet1!$I$10,Sheet1!$J$10,Sheet1!#REF!,Sheet1!$J$12,Sheet1!#REF!,Sheet1!$J$14,Sheet1!#REF!</definedName>
    <definedName name="QB_FORMULA_1" localSheetId="0" hidden="1">Sheet1!$J$15,Sheet1!#REF!,Sheet1!$J$16,Sheet1!#REF!,Sheet1!$J$17,Sheet1!#REF!,Sheet1!$G$18,Sheet1!$I$18,Sheet1!$J$18,Sheet1!#REF!,Sheet1!$J$22,Sheet1!#REF!,Sheet1!$G$23,Sheet1!$I$23,Sheet1!$J$23,Sheet1!#REF!</definedName>
    <definedName name="QB_FORMULA_2" localSheetId="0" hidden="1">Sheet1!$J$24,Sheet1!#REF!,Sheet1!$J$25,Sheet1!#REF!,Sheet1!$J$26,Sheet1!#REF!,Sheet1!$J$27,Sheet1!#REF!,Sheet1!$J$28,Sheet1!#REF!,Sheet1!$J$29,Sheet1!#REF!,Sheet1!$J$32,Sheet1!#REF!,Sheet1!$J$33,Sheet1!#REF!</definedName>
    <definedName name="QB_FORMULA_3" localSheetId="0" hidden="1">Sheet1!$J$34,Sheet1!#REF!,Sheet1!$J$35,Sheet1!#REF!,Sheet1!$J$36,Sheet1!#REF!,Sheet1!$J$37,Sheet1!#REF!,Sheet1!$G$38,Sheet1!$I$38,Sheet1!$J$38,Sheet1!#REF!,Sheet1!$J$39,Sheet1!#REF!,Sheet1!$J$40,Sheet1!#REF!</definedName>
    <definedName name="QB_FORMULA_4" localSheetId="0" hidden="1">Sheet1!$J$41,Sheet1!#REF!,Sheet1!$J$42,Sheet1!#REF!,Sheet1!$J$43,Sheet1!#REF!,Sheet1!$J$44,Sheet1!#REF!,Sheet1!$J$45,Sheet1!#REF!,Sheet1!$J$47,Sheet1!#REF!,Sheet1!$J$48,Sheet1!#REF!,Sheet1!$J$49,Sheet1!#REF!</definedName>
    <definedName name="QB_FORMULA_5" localSheetId="0" hidden="1">Sheet1!$J$50,Sheet1!#REF!,Sheet1!#REF!,Sheet1!#REF!,Sheet1!$J$52,Sheet1!#REF!,Sheet1!$J$53,Sheet1!#REF!,Sheet1!$J$54,Sheet1!#REF!,Sheet1!$J$55,Sheet1!#REF!,Sheet1!$J$56,Sheet1!#REF!,Sheet1!$J$57,Sheet1!#REF!</definedName>
    <definedName name="QB_FORMULA_6" localSheetId="0" hidden="1">Sheet1!$G$58,Sheet1!$I$58,Sheet1!$J$58,Sheet1!#REF!,Sheet1!$G$59,Sheet1!$I$59,Sheet1!$J$59,Sheet1!#REF!,Sheet1!$J$60,Sheet1!#REF!,Sheet1!$G$61,Sheet1!$I$61,Sheet1!$J$61,Sheet1!#REF!,Sheet1!$G$62,Sheet1!$I$62</definedName>
    <definedName name="QB_FORMULA_7" localSheetId="0" hidden="1">Sheet1!$J$62,Sheet1!#REF!,Sheet1!$J$65,Sheet1!#REF!,Sheet1!$J$67,Sheet1!#REF!,Sheet1!$J$68,Sheet1!#REF!,Sheet1!$J$69,Sheet1!#REF!,Sheet1!$J$71,Sheet1!#REF!,Sheet1!$G$72,Sheet1!$I$72,Sheet1!$J$72,Sheet1!#REF!</definedName>
    <definedName name="QB_FORMULA_8" localSheetId="0" hidden="1">Sheet1!$J$75,Sheet1!#REF!,Sheet1!$J$76,Sheet1!#REF!,Sheet1!$J$77,Sheet1!#REF!,Sheet1!$G$79,Sheet1!$I$79,Sheet1!$J$79,Sheet1!#REF!,Sheet1!$J$81,Sheet1!#REF!,Sheet1!$G$83,Sheet1!$I$83,Sheet1!$J$83,Sheet1!#REF!</definedName>
    <definedName name="QB_FORMULA_9" localSheetId="0" hidden="1">Sheet1!$G$84,Sheet1!$I$84,Sheet1!$J$84,Sheet1!#REF!,Sheet1!$G$85,Sheet1!$I$85,Sheet1!$J$85,Sheet1!#REF!</definedName>
    <definedName name="QB_ROW_101240" localSheetId="0" hidden="1">Sheet1!$D$8</definedName>
    <definedName name="QB_ROW_105230" localSheetId="0" hidden="1">Sheet1!$C$16</definedName>
    <definedName name="QB_ROW_106250" localSheetId="0" hidden="1">Sheet1!$E$32</definedName>
    <definedName name="QB_ROW_107250" localSheetId="0" hidden="1">Sheet1!#REF!</definedName>
    <definedName name="QB_ROW_110230" localSheetId="0" hidden="1">Sheet1!$C$12</definedName>
    <definedName name="QB_ROW_113250" localSheetId="0" hidden="1">Sheet1!$E$55</definedName>
    <definedName name="QB_ROW_114250" localSheetId="0" hidden="1">Sheet1!$E$53</definedName>
    <definedName name="QB_ROW_115250" localSheetId="0" hidden="1">Sheet1!$E$52</definedName>
    <definedName name="QB_ROW_117030" localSheetId="0" hidden="1">Sheet1!$C$21</definedName>
    <definedName name="QB_ROW_117330" localSheetId="0" hidden="1">Sheet1!$C$23</definedName>
    <definedName name="QB_ROW_121030" localSheetId="0" hidden="1">Sheet1!$C$6</definedName>
    <definedName name="QB_ROW_121330" localSheetId="0" hidden="1">Sheet1!$C$10</definedName>
    <definedName name="QB_ROW_122030" localSheetId="0" hidden="1">Sheet1!$C$30</definedName>
    <definedName name="QB_ROW_122330" localSheetId="0" hidden="1">Sheet1!$C$59</definedName>
    <definedName name="QB_ROW_125230" localSheetId="0" hidden="1">Sheet1!$C$27</definedName>
    <definedName name="QB_ROW_130230" localSheetId="0" hidden="1">Sheet1!$C$25</definedName>
    <definedName name="QB_ROW_140240" localSheetId="0" hidden="1">Sheet1!$D$49</definedName>
    <definedName name="QB_ROW_145230" localSheetId="0" hidden="1">Sheet1!$C$71</definedName>
    <definedName name="QB_ROW_146240" localSheetId="0" hidden="1">Sheet1!$D$50</definedName>
    <definedName name="QB_ROW_160240" localSheetId="0" hidden="1">Sheet1!$D$41</definedName>
    <definedName name="QB_ROW_162230" localSheetId="0" hidden="1">Sheet1!$C$81</definedName>
    <definedName name="QB_ROW_16230" localSheetId="0" hidden="1">Sheet1!$C$65</definedName>
    <definedName name="QB_ROW_165230" localSheetId="0" hidden="1">Sheet1!$C$28</definedName>
    <definedName name="QB_ROW_166030" localSheetId="0" hidden="1">Sheet1!$C$74</definedName>
    <definedName name="QB_ROW_166240" localSheetId="0" hidden="1">Sheet1!$D$78</definedName>
    <definedName name="QB_ROW_166330" localSheetId="0" hidden="1">Sheet1!$C$79</definedName>
    <definedName name="QB_ROW_167240" localSheetId="0" hidden="1">Sheet1!$D$75</definedName>
    <definedName name="QB_ROW_168240" localSheetId="0" hidden="1">Sheet1!$D$76</definedName>
    <definedName name="QB_ROW_169240" localSheetId="0" hidden="1">Sheet1!$D$77</definedName>
    <definedName name="QB_ROW_171230" localSheetId="0" hidden="1">Sheet1!$C$82</definedName>
    <definedName name="QB_ROW_172230" localSheetId="0" hidden="1">Sheet1!$C$80</definedName>
    <definedName name="QB_ROW_17240" localSheetId="0" hidden="1">Sheet1!$D$7</definedName>
    <definedName name="QB_ROW_18240" localSheetId="0" hidden="1">Sheet1!$D$9</definedName>
    <definedName name="QB_ROW_18301" localSheetId="0" hidden="1">Sheet1!#REF!</definedName>
    <definedName name="QB_ROW_19011" localSheetId="0" hidden="1">Sheet1!$A$3</definedName>
    <definedName name="QB_ROW_19230" localSheetId="0" hidden="1">Sheet1!$C$11</definedName>
    <definedName name="QB_ROW_19311" localSheetId="0" hidden="1">Sheet1!$A$62</definedName>
    <definedName name="QB_ROW_20021" localSheetId="0" hidden="1">Sheet1!$B$4</definedName>
    <definedName name="QB_ROW_20230" localSheetId="0" hidden="1">Sheet1!$C$67</definedName>
    <definedName name="QB_ROW_20321" localSheetId="0" hidden="1">Sheet1!$B$18</definedName>
    <definedName name="QB_ROW_21021" localSheetId="0" hidden="1">Sheet1!$B$19</definedName>
    <definedName name="QB_ROW_21230" localSheetId="0" hidden="1">Sheet1!$C$13</definedName>
    <definedName name="QB_ROW_21321" localSheetId="0" hidden="1">Sheet1!$B$61</definedName>
    <definedName name="QB_ROW_22011" localSheetId="0" hidden="1">Sheet1!$A$63</definedName>
    <definedName name="QB_ROW_22230" localSheetId="0" hidden="1">Sheet1!$C$14</definedName>
    <definedName name="QB_ROW_22311" localSheetId="0" hidden="1">Sheet1!$A$84</definedName>
    <definedName name="QB_ROW_23021" localSheetId="0" hidden="1">Sheet1!$B$64</definedName>
    <definedName name="QB_ROW_23230" localSheetId="0" hidden="1">Sheet1!$C$69</definedName>
    <definedName name="QB_ROW_23321" localSheetId="0" hidden="1">Sheet1!$B$72</definedName>
    <definedName name="QB_ROW_24021" localSheetId="0" hidden="1">Sheet1!$B$73</definedName>
    <definedName name="QB_ROW_24230" localSheetId="0" hidden="1">Sheet1!$C$15</definedName>
    <definedName name="QB_ROW_24321" localSheetId="0" hidden="1">Sheet1!$B$83</definedName>
    <definedName name="QB_ROW_26230" localSheetId="0" hidden="1">Sheet1!$C$17</definedName>
    <definedName name="QB_ROW_27240" localSheetId="0" hidden="1">Sheet1!$D$45</definedName>
    <definedName name="QB_ROW_28240" localSheetId="0" hidden="1">Sheet1!$D$47</definedName>
    <definedName name="QB_ROW_31240" localSheetId="0" hidden="1">Sheet1!$D$22</definedName>
    <definedName name="QB_ROW_32240" localSheetId="0" hidden="1">Sheet1!$D$44</definedName>
    <definedName name="QB_ROW_33240" localSheetId="0" hidden="1">Sheet1!$D$40</definedName>
    <definedName name="QB_ROW_34230" localSheetId="0" hidden="1">Sheet1!$C$26</definedName>
    <definedName name="QB_ROW_35240" localSheetId="0" hidden="1">Sheet1!$D$39</definedName>
    <definedName name="QB_ROW_39240" localSheetId="0" hidden="1">Sheet1!$D$42</definedName>
    <definedName name="QB_ROW_40040" localSheetId="0" hidden="1">Sheet1!$D$31</definedName>
    <definedName name="QB_ROW_40340" localSheetId="0" hidden="1">Sheet1!$D$38</definedName>
    <definedName name="QB_ROW_49230" localSheetId="0" hidden="1">Sheet1!$C$60</definedName>
    <definedName name="QB_ROW_51240" localSheetId="0" hidden="1">Sheet1!$D$48</definedName>
    <definedName name="QB_ROW_59230" localSheetId="0" hidden="1">Sheet1!$C$5</definedName>
    <definedName name="QB_ROW_60230" localSheetId="0" hidden="1">Sheet1!$C$68</definedName>
    <definedName name="QB_ROW_68230" localSheetId="0" hidden="1">Sheet1!$C$29</definedName>
    <definedName name="QB_ROW_72230" localSheetId="0" hidden="1">Sheet1!$C$24</definedName>
    <definedName name="QB_ROW_75240" localSheetId="0" hidden="1">Sheet1!$D$43</definedName>
    <definedName name="QB_ROW_83250" localSheetId="0" hidden="1">Sheet1!$E$56</definedName>
    <definedName name="QB_ROW_86040" localSheetId="0" hidden="1">Sheet1!$D$51</definedName>
    <definedName name="QB_ROW_86250" localSheetId="0" hidden="1">Sheet1!$E$57</definedName>
    <definedName name="QB_ROW_86340" localSheetId="0" hidden="1">Sheet1!$D$58</definedName>
    <definedName name="QB_ROW_88250" localSheetId="0" hidden="1">Sheet1!$E$54</definedName>
    <definedName name="QB_ROW_89250" localSheetId="0" hidden="1">Sheet1!$E$33</definedName>
    <definedName name="QB_ROW_90250" localSheetId="0" hidden="1">Sheet1!$E$35</definedName>
    <definedName name="QB_ROW_91250" localSheetId="0" hidden="1">Sheet1!$E$34</definedName>
    <definedName name="QB_ROW_92250" localSheetId="0" hidden="1">Sheet1!$E$36</definedName>
    <definedName name="QB_ROW_94250" localSheetId="0" hidden="1">Sheet1!$E$37</definedName>
    <definedName name="QB_ROW_95230" localSheetId="0" hidden="1">Sheet1!$C$20</definedName>
    <definedName name="QB_ROW_96250" localSheetId="0" hidden="1">Sheet1!#REF!</definedName>
    <definedName name="QB_SUBTITLE_3" localSheetId="0" hidden="1">Sheet1!#REF!</definedName>
    <definedName name="QB_TIME_5" localSheetId="0" hidden="1">Sheet1!#REF!</definedName>
    <definedName name="QB_TITLE_2" localSheetId="0" hidden="1">Sheet1!#REF!</definedName>
    <definedName name="QBCANSUPPORTUPDATE" localSheetId="0">TRUE</definedName>
    <definedName name="QBCOMPANYFILENAME" localSheetId="0">"S:\Documents\Clients\CCAA\2017-2018 budget\Airport Authority12.31.16.QBW"</definedName>
    <definedName name="QBENDDATE" localSheetId="0">20161231</definedName>
    <definedName name="QBHEADERSONSCREEN" localSheetId="0">TRUE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"7a4cbcd30ee1485d8c5fb2898a484658"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20160701</definedName>
  </definedNames>
  <calcPr calcId="171027"/>
</workbook>
</file>

<file path=xl/calcChain.xml><?xml version="1.0" encoding="utf-8"?>
<calcChain xmlns="http://schemas.openxmlformats.org/spreadsheetml/2006/main">
  <c r="K53" i="1" l="1"/>
  <c r="K52" i="1"/>
  <c r="K77" i="1" l="1"/>
  <c r="K54" i="1"/>
  <c r="I65" i="1" l="1"/>
  <c r="I72" i="1" s="1"/>
  <c r="H77" i="1"/>
  <c r="J77" i="1" s="1"/>
  <c r="H66" i="1"/>
  <c r="J66" i="1" s="1"/>
  <c r="G65" i="1"/>
  <c r="J70" i="1"/>
  <c r="J78" i="1"/>
  <c r="H82" i="1"/>
  <c r="J82" i="1" s="1"/>
  <c r="J81" i="1"/>
  <c r="H80" i="1"/>
  <c r="J80" i="1" s="1"/>
  <c r="H76" i="1"/>
  <c r="J76" i="1" s="1"/>
  <c r="H71" i="1"/>
  <c r="J71" i="1" s="1"/>
  <c r="H69" i="1"/>
  <c r="J69" i="1" s="1"/>
  <c r="H68" i="1"/>
  <c r="H67" i="1"/>
  <c r="J67" i="1" s="1"/>
  <c r="H65" i="1"/>
  <c r="J57" i="1"/>
  <c r="J56" i="1"/>
  <c r="H55" i="1"/>
  <c r="J55" i="1" s="1"/>
  <c r="H54" i="1"/>
  <c r="J54" i="1" s="1"/>
  <c r="J52" i="1"/>
  <c r="J50" i="1"/>
  <c r="J49" i="1"/>
  <c r="J48" i="1"/>
  <c r="H46" i="1"/>
  <c r="J46" i="1" s="1"/>
  <c r="J44" i="1"/>
  <c r="J43" i="1"/>
  <c r="H42" i="1"/>
  <c r="J53" i="1"/>
  <c r="J47" i="1"/>
  <c r="J45" i="1"/>
  <c r="J42" i="1"/>
  <c r="J41" i="1"/>
  <c r="J33" i="1"/>
  <c r="J40" i="1"/>
  <c r="J39" i="1"/>
  <c r="J37" i="1"/>
  <c r="J36" i="1"/>
  <c r="J35" i="1"/>
  <c r="J34" i="1"/>
  <c r="J32" i="1"/>
  <c r="J29" i="1"/>
  <c r="J28" i="1"/>
  <c r="J27" i="1"/>
  <c r="H26" i="1"/>
  <c r="J26" i="1" s="1"/>
  <c r="J25" i="1"/>
  <c r="J24" i="1"/>
  <c r="J22" i="1"/>
  <c r="J23" i="1" s="1"/>
  <c r="H17" i="1"/>
  <c r="J17" i="1" s="1"/>
  <c r="H14" i="1"/>
  <c r="J14" i="1" s="1"/>
  <c r="H13" i="1"/>
  <c r="J13" i="1" s="1"/>
  <c r="J12" i="1"/>
  <c r="J11" i="1"/>
  <c r="J8" i="1"/>
  <c r="J7" i="1"/>
  <c r="H20" i="1"/>
  <c r="J20" i="1" s="1"/>
  <c r="J60" i="1"/>
  <c r="J16" i="1"/>
  <c r="J15" i="1"/>
  <c r="J9" i="1"/>
  <c r="J5" i="1"/>
  <c r="K79" i="1"/>
  <c r="K83" i="1" s="1"/>
  <c r="K72" i="1"/>
  <c r="K58" i="1"/>
  <c r="K38" i="1"/>
  <c r="K23" i="1"/>
  <c r="K10" i="1"/>
  <c r="K18" i="1" s="1"/>
  <c r="H23" i="1"/>
  <c r="F79" i="1"/>
  <c r="F83" i="1" s="1"/>
  <c r="F72" i="1"/>
  <c r="F58" i="1"/>
  <c r="F38" i="1"/>
  <c r="F23" i="1"/>
  <c r="F10" i="1"/>
  <c r="F18" i="1" s="1"/>
  <c r="I79" i="1"/>
  <c r="I83" i="1" s="1"/>
  <c r="G79" i="1"/>
  <c r="G83" i="1" s="1"/>
  <c r="G72" i="1"/>
  <c r="I58" i="1"/>
  <c r="G58" i="1"/>
  <c r="I38" i="1"/>
  <c r="G38" i="1"/>
  <c r="I23" i="1"/>
  <c r="G23" i="1"/>
  <c r="I10" i="1"/>
  <c r="G10" i="1"/>
  <c r="G18" i="1" s="1"/>
  <c r="J65" i="1" l="1"/>
  <c r="H75" i="1"/>
  <c r="J75" i="1" s="1"/>
  <c r="G59" i="1"/>
  <c r="H38" i="1"/>
  <c r="H72" i="1"/>
  <c r="G84" i="1"/>
  <c r="J68" i="1"/>
  <c r="H58" i="1"/>
  <c r="H10" i="1"/>
  <c r="H18" i="1" s="1"/>
  <c r="J58" i="1"/>
  <c r="J72" i="1"/>
  <c r="K59" i="1"/>
  <c r="K61" i="1" s="1"/>
  <c r="K62" i="1" s="1"/>
  <c r="J38" i="1"/>
  <c r="F59" i="1"/>
  <c r="F61" i="1" s="1"/>
  <c r="F62" i="1" s="1"/>
  <c r="J10" i="1"/>
  <c r="J18" i="1" s="1"/>
  <c r="K84" i="1"/>
  <c r="F84" i="1"/>
  <c r="I84" i="1"/>
  <c r="I18" i="1"/>
  <c r="I59" i="1"/>
  <c r="G61" i="1"/>
  <c r="G62" i="1" s="1"/>
  <c r="H79" i="1" l="1"/>
  <c r="H59" i="1"/>
  <c r="H61" i="1" s="1"/>
  <c r="H62" i="1" s="1"/>
  <c r="J59" i="1"/>
  <c r="J61" i="1" s="1"/>
  <c r="J62" i="1" s="1"/>
  <c r="F85" i="1"/>
  <c r="K85" i="1"/>
  <c r="I61" i="1"/>
  <c r="I62" i="1" s="1"/>
  <c r="G85" i="1"/>
  <c r="I85" i="1" l="1"/>
  <c r="J79" i="1"/>
  <c r="J83" i="1" s="1"/>
  <c r="H83" i="1"/>
  <c r="H84" i="1" s="1"/>
  <c r="H85" i="1" s="1"/>
  <c r="H88" i="1" s="1"/>
  <c r="K87" i="1" s="1"/>
  <c r="K88" i="1" s="1"/>
  <c r="J84" i="1" l="1"/>
  <c r="J85" i="1" s="1"/>
</calcChain>
</file>

<file path=xl/sharedStrings.xml><?xml version="1.0" encoding="utf-8"?>
<sst xmlns="http://schemas.openxmlformats.org/spreadsheetml/2006/main" count="95" uniqueCount="95">
  <si>
    <t>Ordinary Income/Expense</t>
  </si>
  <si>
    <t>Income</t>
  </si>
  <si>
    <t>5050 · AIRPORT LEASES</t>
  </si>
  <si>
    <t>5051 · Land Leases</t>
  </si>
  <si>
    <t>5052 · Tower Leases</t>
  </si>
  <si>
    <t>5053 · Lease - Contri</t>
  </si>
  <si>
    <t>Total 5050 · AIRPORT LEASES</t>
  </si>
  <si>
    <t>5150 · Tie Down Fees</t>
  </si>
  <si>
    <t>5155 · Long-Term Parking Fees</t>
  </si>
  <si>
    <t>5250 · Through the Fence Fees</t>
  </si>
  <si>
    <t>5300 · Class II FBO Fees</t>
  </si>
  <si>
    <t>5400 · Sponsorships/Misc inc</t>
  </si>
  <si>
    <t>5402 · Open House Income</t>
  </si>
  <si>
    <t>5500 · Interest Income</t>
  </si>
  <si>
    <t>Total Income</t>
  </si>
  <si>
    <t>Expense</t>
  </si>
  <si>
    <t>4001 · Reconciliation Discrepancies</t>
  </si>
  <si>
    <t>6000 · AIRPORT ENGINEERING</t>
  </si>
  <si>
    <t>6001 · Engineering - General</t>
  </si>
  <si>
    <t>Total 6000 · AIRPORT ENGINEERING</t>
  </si>
  <si>
    <t>6135 · Memberships</t>
  </si>
  <si>
    <t>6137 · Conferences</t>
  </si>
  <si>
    <t>6218 · Marketing and Web Site</t>
  </si>
  <si>
    <t>6218A · Legal Notices</t>
  </si>
  <si>
    <t>6280 · Open House Expense</t>
  </si>
  <si>
    <t>6300 · OPERATING EXPENSES</t>
  </si>
  <si>
    <t>6301 · UTILITIES</t>
  </si>
  <si>
    <t>6238 · Stormwater Discharge Permit</t>
  </si>
  <si>
    <t>6302 · Phone &amp; Internet</t>
  </si>
  <si>
    <t>6303 · Electric</t>
  </si>
  <si>
    <t>6304 · Gas</t>
  </si>
  <si>
    <t>6305 · Water</t>
  </si>
  <si>
    <t>6306 · Waste Management</t>
  </si>
  <si>
    <t>Total 6301 · UTILITIES</t>
  </si>
  <si>
    <t>6308 · Office Expenses and Supplies</t>
  </si>
  <si>
    <t>6309 · Legal</t>
  </si>
  <si>
    <t>6309a · Secretarial</t>
  </si>
  <si>
    <t>6310 · Security</t>
  </si>
  <si>
    <t>6312 · Data Storage</t>
  </si>
  <si>
    <t>6313 · Insurance</t>
  </si>
  <si>
    <t>6314 · Auditing</t>
  </si>
  <si>
    <t>6316 · Bank Charges</t>
  </si>
  <si>
    <t>6317.5 · AWOS III Service Expense</t>
  </si>
  <si>
    <t>6319 · Airfield Maintenance</t>
  </si>
  <si>
    <t>6350 · LABOR EXPENSE</t>
  </si>
  <si>
    <t>6352 · Healthcare</t>
  </si>
  <si>
    <t>6355 · Workers Compensation</t>
  </si>
  <si>
    <t>6358 · Medicare Expense</t>
  </si>
  <si>
    <t>Total 6350 · LABOR EXPENSE</t>
  </si>
  <si>
    <t>Total 6300 · OPERATING EXPENSES</t>
  </si>
  <si>
    <t>6530 · Lease Transaction</t>
  </si>
  <si>
    <t>Total Expense</t>
  </si>
  <si>
    <t>Net Ordinary Income</t>
  </si>
  <si>
    <t>Other Income/Expense</t>
  </si>
  <si>
    <t>Other Income</t>
  </si>
  <si>
    <t>5000 · FAA Grant Revenue</t>
  </si>
  <si>
    <t>5404 · Rock Materials Sales</t>
  </si>
  <si>
    <t>Total Other Income</t>
  </si>
  <si>
    <t>Other Expense</t>
  </si>
  <si>
    <t>6059 · AIP # 30 North Apron Reconstr.</t>
  </si>
  <si>
    <t>6059A · Paid wth FAA Funds</t>
  </si>
  <si>
    <t>6059B · Paid with Fuel and Flowage Fees</t>
  </si>
  <si>
    <t>6059C · Paid with Other Operating Funds</t>
  </si>
  <si>
    <t>6059 · AIP # 30 North Apron Reconstr. - Other</t>
  </si>
  <si>
    <t>Total 6059 · AIP # 30 North Apron Reconstr.</t>
  </si>
  <si>
    <t>6060 · AIP 31 - Master Plan Update</t>
  </si>
  <si>
    <t>6319.5 · Gate maintenance</t>
  </si>
  <si>
    <t>6405 · Terminal Building</t>
  </si>
  <si>
    <t>Total Other Expense</t>
  </si>
  <si>
    <t>Net Other Income</t>
  </si>
  <si>
    <t>Prior Year 7/1/15-6/30/16</t>
  </si>
  <si>
    <t>YTD Jul - Dec 16 Six Months</t>
  </si>
  <si>
    <t>Budget FY 17</t>
  </si>
  <si>
    <t>Annualized or Expected Year End Estimate 2017</t>
  </si>
  <si>
    <t>Estimated Variance</t>
  </si>
  <si>
    <t>FYE 2018 Budget</t>
  </si>
  <si>
    <t>5010 · Property Taxes/personal property taxes</t>
  </si>
  <si>
    <t>6315- Contract services</t>
  </si>
  <si>
    <t>5200 · Committed Fuel Flowage Fees</t>
  </si>
  <si>
    <t>5201 · Committed Jet Fuel Tax</t>
  </si>
  <si>
    <t>5350 · Committed Gate Funds</t>
  </si>
  <si>
    <t>6317 · Airport Equipment Maint.</t>
  </si>
  <si>
    <t>6353 · PERS Retirement Contr.</t>
  </si>
  <si>
    <t>6356 · Unemployment Qrtly Contr.</t>
  </si>
  <si>
    <t>6350 · Gross labor</t>
  </si>
  <si>
    <t>5375 · Donations Lease Renewals</t>
  </si>
  <si>
    <t>5001 · FAA Reimbursement prior costs</t>
  </si>
  <si>
    <t>Opening fund balance</t>
  </si>
  <si>
    <t>Single audit</t>
  </si>
  <si>
    <t>Move system back</t>
  </si>
  <si>
    <t>Master Plan = 480,000</t>
  </si>
  <si>
    <t>AWOS upgrade=41000</t>
  </si>
  <si>
    <t>6170 · Miscellaneous</t>
  </si>
  <si>
    <t>AWOS may be delayed</t>
  </si>
  <si>
    <t>until FYE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</si>
</sst>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164" fontId="1" fillId="0" borderId="4" xfId="0" applyNumberFormat="1" applyFont="1" applyBorder="1"/>
    <xf numFmtId="0" fontId="0" fillId="0" borderId="0" xfId="0" applyNumberFormat="1" applyBorder="1"/>
    <xf numFmtId="0" fontId="0" fillId="0" borderId="0" xfId="0" applyBorder="1"/>
    <xf numFmtId="4" fontId="0" fillId="0" borderId="0" xfId="0" applyNumberFormat="1" applyBorder="1"/>
    <xf numFmtId="43" fontId="4" fillId="0" borderId="6" xfId="1" applyFont="1" applyBorder="1"/>
    <xf numFmtId="43" fontId="4" fillId="0" borderId="7" xfId="1" applyFont="1" applyBorder="1"/>
    <xf numFmtId="164" fontId="2" fillId="2" borderId="0" xfId="0" applyNumberFormat="1" applyFont="1" applyFill="1"/>
    <xf numFmtId="164" fontId="2" fillId="3" borderId="0" xfId="0" applyNumberFormat="1" applyFont="1" applyFill="1"/>
    <xf numFmtId="49" fontId="1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1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95250</xdr:colOff>
          <xdr:row>1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89"/>
  <sheetViews>
    <sheetView tabSelected="1" workbookViewId="0">
      <selection activeCell="L52" sqref="L52"/>
    </sheetView>
  </sheetViews>
  <sheetFormatPr defaultRowHeight="15" x14ac:dyDescent="0.25"/>
  <cols>
    <col min="1" max="4" width="3" style="12" customWidth="1"/>
    <col min="5" max="5" width="22.85546875" style="12" customWidth="1"/>
    <col min="6" max="6" width="10.7109375" style="12" customWidth="1"/>
    <col min="7" max="8" width="10.140625" style="13" customWidth="1"/>
    <col min="9" max="9" width="9.7109375" style="13" bestFit="1" customWidth="1"/>
    <col min="10" max="10" width="10.7109375" style="13" bestFit="1" customWidth="1"/>
    <col min="11" max="11" width="11.140625" bestFit="1" customWidth="1"/>
    <col min="12" max="12" width="19.5703125" customWidth="1"/>
    <col min="13" max="13" width="0.85546875" customWidth="1"/>
    <col min="14" max="14" width="17.7109375" customWidth="1"/>
  </cols>
  <sheetData>
    <row r="1" spans="1:11" ht="4.9000000000000004" customHeight="1" thickBot="1" x14ac:dyDescent="0.3"/>
    <row r="2" spans="1:11" s="11" customFormat="1" ht="59.45" customHeight="1" thickTop="1" thickBot="1" x14ac:dyDescent="0.3">
      <c r="A2" s="10"/>
      <c r="B2" s="10"/>
      <c r="C2" s="10"/>
      <c r="D2" s="10"/>
      <c r="E2" s="10"/>
      <c r="F2" s="14" t="s">
        <v>70</v>
      </c>
      <c r="G2" s="14" t="s">
        <v>71</v>
      </c>
      <c r="H2" s="14" t="s">
        <v>73</v>
      </c>
      <c r="I2" s="14" t="s">
        <v>72</v>
      </c>
      <c r="J2" s="14" t="s">
        <v>74</v>
      </c>
      <c r="K2" s="14" t="s">
        <v>75</v>
      </c>
    </row>
    <row r="3" spans="1:11" ht="15.75" thickTop="1" x14ac:dyDescent="0.25">
      <c r="A3" s="1" t="s">
        <v>0</v>
      </c>
      <c r="B3" s="1"/>
      <c r="C3" s="1"/>
      <c r="D3" s="1"/>
      <c r="E3" s="1"/>
      <c r="F3" s="1"/>
      <c r="G3" s="2"/>
      <c r="H3" s="3"/>
      <c r="I3" s="2"/>
      <c r="J3" s="2"/>
    </row>
    <row r="4" spans="1:11" x14ac:dyDescent="0.25">
      <c r="A4" s="1"/>
      <c r="B4" s="1" t="s">
        <v>1</v>
      </c>
      <c r="C4" s="1"/>
      <c r="D4" s="1"/>
      <c r="E4" s="1"/>
      <c r="F4" s="1"/>
      <c r="G4" s="2"/>
      <c r="H4" s="3"/>
      <c r="I4" s="2"/>
      <c r="J4" s="2"/>
    </row>
    <row r="5" spans="1:11" ht="24.6" customHeight="1" x14ac:dyDescent="0.25">
      <c r="A5" s="1"/>
      <c r="B5" s="1"/>
      <c r="C5" s="26" t="s">
        <v>76</v>
      </c>
      <c r="D5" s="26"/>
      <c r="E5" s="26"/>
      <c r="F5" s="2">
        <v>216154.41</v>
      </c>
      <c r="G5" s="2">
        <v>96000</v>
      </c>
      <c r="H5" s="2">
        <v>195000</v>
      </c>
      <c r="I5" s="2">
        <v>195000</v>
      </c>
      <c r="J5" s="2">
        <f>+H5-I5</f>
        <v>0</v>
      </c>
      <c r="K5" s="24">
        <v>198915.45</v>
      </c>
    </row>
    <row r="6" spans="1:11" x14ac:dyDescent="0.25">
      <c r="A6" s="1"/>
      <c r="B6" s="1"/>
      <c r="C6" s="1" t="s">
        <v>2</v>
      </c>
      <c r="D6" s="1"/>
      <c r="E6" s="1"/>
      <c r="F6" s="2"/>
      <c r="G6" s="2"/>
      <c r="H6" s="2"/>
      <c r="I6" s="2"/>
      <c r="J6" s="2"/>
      <c r="K6" s="2"/>
    </row>
    <row r="7" spans="1:11" x14ac:dyDescent="0.25">
      <c r="A7" s="1"/>
      <c r="B7" s="1"/>
      <c r="C7" s="1"/>
      <c r="D7" s="1" t="s">
        <v>3</v>
      </c>
      <c r="E7" s="1"/>
      <c r="F7" s="2">
        <v>155975.10999999999</v>
      </c>
      <c r="G7" s="2">
        <v>82397.86</v>
      </c>
      <c r="H7" s="2">
        <v>160000</v>
      </c>
      <c r="I7" s="2">
        <v>150000</v>
      </c>
      <c r="J7" s="2">
        <f>+H7-I7</f>
        <v>10000</v>
      </c>
      <c r="K7" s="2">
        <v>161800</v>
      </c>
    </row>
    <row r="8" spans="1:11" x14ac:dyDescent="0.25">
      <c r="A8" s="1"/>
      <c r="B8" s="1"/>
      <c r="C8" s="1"/>
      <c r="D8" s="1" t="s">
        <v>4</v>
      </c>
      <c r="E8" s="1"/>
      <c r="F8" s="2">
        <v>61626.29</v>
      </c>
      <c r="G8" s="2">
        <v>22205.4</v>
      </c>
      <c r="H8" s="2">
        <v>37000</v>
      </c>
      <c r="I8" s="2">
        <v>45000</v>
      </c>
      <c r="J8" s="2">
        <f>+H8-I8</f>
        <v>-8000</v>
      </c>
      <c r="K8" s="2">
        <v>37000</v>
      </c>
    </row>
    <row r="9" spans="1:11" ht="15.75" thickBot="1" x14ac:dyDescent="0.3">
      <c r="A9" s="1"/>
      <c r="B9" s="1"/>
      <c r="C9" s="1"/>
      <c r="D9" s="1" t="s">
        <v>5</v>
      </c>
      <c r="E9" s="1"/>
      <c r="F9" s="4">
        <v>6240</v>
      </c>
      <c r="G9" s="4">
        <v>3120</v>
      </c>
      <c r="H9" s="4">
        <v>6240</v>
      </c>
      <c r="I9" s="4">
        <v>6240</v>
      </c>
      <c r="J9" s="4">
        <f>+H9-I9</f>
        <v>0</v>
      </c>
      <c r="K9" s="4">
        <v>6240</v>
      </c>
    </row>
    <row r="10" spans="1:11" x14ac:dyDescent="0.25">
      <c r="A10" s="1"/>
      <c r="B10" s="1"/>
      <c r="C10" s="1" t="s">
        <v>6</v>
      </c>
      <c r="D10" s="1"/>
      <c r="E10" s="1"/>
      <c r="F10" s="2">
        <f t="shared" ref="F10:K10" si="0">ROUND(SUM(F6:F9),5)</f>
        <v>223841.4</v>
      </c>
      <c r="G10" s="2">
        <f t="shared" si="0"/>
        <v>107723.26</v>
      </c>
      <c r="H10" s="2">
        <f t="shared" si="0"/>
        <v>203240</v>
      </c>
      <c r="I10" s="2">
        <f t="shared" si="0"/>
        <v>201240</v>
      </c>
      <c r="J10" s="2">
        <f t="shared" si="0"/>
        <v>2000</v>
      </c>
      <c r="K10" s="2">
        <f t="shared" si="0"/>
        <v>205040</v>
      </c>
    </row>
    <row r="11" spans="1:11" ht="28.9" customHeight="1" x14ac:dyDescent="0.25">
      <c r="A11" s="1"/>
      <c r="B11" s="1"/>
      <c r="C11" s="1" t="s">
        <v>7</v>
      </c>
      <c r="D11" s="1"/>
      <c r="E11" s="1"/>
      <c r="F11" s="2">
        <v>3686.16</v>
      </c>
      <c r="G11" s="2">
        <v>878.08</v>
      </c>
      <c r="H11" s="2">
        <v>1000</v>
      </c>
      <c r="I11" s="2">
        <v>0</v>
      </c>
      <c r="J11" s="2">
        <f t="shared" ref="J11:J17" si="1">+H11-I11</f>
        <v>1000</v>
      </c>
      <c r="K11" s="2">
        <v>0</v>
      </c>
    </row>
    <row r="12" spans="1:11" x14ac:dyDescent="0.25">
      <c r="A12" s="1"/>
      <c r="B12" s="1"/>
      <c r="C12" s="1" t="s">
        <v>8</v>
      </c>
      <c r="D12" s="1"/>
      <c r="E12" s="1"/>
      <c r="F12" s="2">
        <v>300</v>
      </c>
      <c r="G12" s="2">
        <v>240</v>
      </c>
      <c r="H12" s="2">
        <v>240</v>
      </c>
      <c r="I12" s="2">
        <v>240</v>
      </c>
      <c r="J12" s="2">
        <f t="shared" si="1"/>
        <v>0</v>
      </c>
      <c r="K12" s="2">
        <v>0</v>
      </c>
    </row>
    <row r="13" spans="1:11" x14ac:dyDescent="0.25">
      <c r="A13" s="1"/>
      <c r="B13" s="1"/>
      <c r="C13" s="1" t="s">
        <v>9</v>
      </c>
      <c r="D13" s="1"/>
      <c r="E13" s="1"/>
      <c r="F13" s="2">
        <v>0</v>
      </c>
      <c r="G13" s="2">
        <v>711.41</v>
      </c>
      <c r="H13" s="2">
        <f>+G13</f>
        <v>711.41</v>
      </c>
      <c r="I13" s="2">
        <v>0</v>
      </c>
      <c r="J13" s="2">
        <f t="shared" si="1"/>
        <v>711.41</v>
      </c>
      <c r="K13" s="2">
        <v>0</v>
      </c>
    </row>
    <row r="14" spans="1:11" x14ac:dyDescent="0.25">
      <c r="A14" s="1"/>
      <c r="B14" s="1"/>
      <c r="C14" s="1" t="s">
        <v>10</v>
      </c>
      <c r="D14" s="1"/>
      <c r="E14" s="1"/>
      <c r="F14" s="2">
        <v>5500</v>
      </c>
      <c r="G14" s="2">
        <v>4200</v>
      </c>
      <c r="H14" s="2">
        <f>400*6+G14</f>
        <v>6600</v>
      </c>
      <c r="I14" s="2">
        <v>4800</v>
      </c>
      <c r="J14" s="2">
        <f t="shared" si="1"/>
        <v>1800</v>
      </c>
      <c r="K14" s="2">
        <v>4800</v>
      </c>
    </row>
    <row r="15" spans="1:11" x14ac:dyDescent="0.25">
      <c r="A15" s="1"/>
      <c r="B15" s="1"/>
      <c r="C15" s="1" t="s">
        <v>11</v>
      </c>
      <c r="D15" s="1"/>
      <c r="E15" s="1"/>
      <c r="F15" s="2">
        <v>10247.18</v>
      </c>
      <c r="G15" s="2">
        <v>0</v>
      </c>
      <c r="H15" s="2">
        <v>1000</v>
      </c>
      <c r="I15" s="2">
        <v>1000</v>
      </c>
      <c r="J15" s="2">
        <f t="shared" si="1"/>
        <v>0</v>
      </c>
      <c r="K15" s="2">
        <v>0</v>
      </c>
    </row>
    <row r="16" spans="1:11" x14ac:dyDescent="0.25">
      <c r="A16" s="1"/>
      <c r="B16" s="1"/>
      <c r="C16" s="1" t="s">
        <v>12</v>
      </c>
      <c r="D16" s="1"/>
      <c r="E16" s="1"/>
      <c r="F16" s="2">
        <v>4590.25</v>
      </c>
      <c r="G16" s="2">
        <v>0</v>
      </c>
      <c r="H16" s="2">
        <v>3500</v>
      </c>
      <c r="I16" s="2">
        <v>3500</v>
      </c>
      <c r="J16" s="2">
        <f t="shared" si="1"/>
        <v>0</v>
      </c>
      <c r="K16" s="2">
        <v>5000</v>
      </c>
    </row>
    <row r="17" spans="1:12" ht="15.75" thickBot="1" x14ac:dyDescent="0.3">
      <c r="A17" s="1"/>
      <c r="B17" s="1"/>
      <c r="C17" s="1" t="s">
        <v>13</v>
      </c>
      <c r="D17" s="1"/>
      <c r="E17" s="1"/>
      <c r="F17" s="4">
        <v>553.86</v>
      </c>
      <c r="G17" s="4">
        <v>285.17</v>
      </c>
      <c r="H17" s="4">
        <f>ROUND(+G17/6*12,0)</f>
        <v>570</v>
      </c>
      <c r="I17" s="4">
        <v>300</v>
      </c>
      <c r="J17" s="4">
        <f t="shared" si="1"/>
        <v>270</v>
      </c>
      <c r="K17" s="4">
        <v>0</v>
      </c>
    </row>
    <row r="18" spans="1:12" x14ac:dyDescent="0.25">
      <c r="A18" s="1"/>
      <c r="B18" s="1" t="s">
        <v>14</v>
      </c>
      <c r="C18" s="1"/>
      <c r="D18" s="1"/>
      <c r="E18" s="1"/>
      <c r="F18" s="2">
        <f t="shared" ref="F18:K18" si="2">ROUND(SUM(F4:F5)+SUM(F10:F17),5)</f>
        <v>464873.26</v>
      </c>
      <c r="G18" s="2">
        <f t="shared" si="2"/>
        <v>210037.92</v>
      </c>
      <c r="H18" s="2">
        <f t="shared" si="2"/>
        <v>411861.41</v>
      </c>
      <c r="I18" s="2">
        <f t="shared" si="2"/>
        <v>406080</v>
      </c>
      <c r="J18" s="2">
        <f t="shared" si="2"/>
        <v>5781.41</v>
      </c>
      <c r="K18" s="2">
        <f t="shared" si="2"/>
        <v>413755.45</v>
      </c>
      <c r="L18" s="15"/>
    </row>
    <row r="19" spans="1:12" ht="28.9" customHeight="1" x14ac:dyDescent="0.25">
      <c r="A19" s="1"/>
      <c r="B19" s="1" t="s">
        <v>15</v>
      </c>
      <c r="C19" s="1"/>
      <c r="D19" s="1"/>
      <c r="E19" s="1"/>
      <c r="F19" s="2"/>
      <c r="G19" s="2"/>
      <c r="H19" s="2"/>
      <c r="I19" s="2"/>
      <c r="J19" s="2"/>
      <c r="K19" s="2"/>
    </row>
    <row r="20" spans="1:12" x14ac:dyDescent="0.25">
      <c r="A20" s="1"/>
      <c r="B20" s="1"/>
      <c r="C20" s="1" t="s">
        <v>16</v>
      </c>
      <c r="D20" s="1"/>
      <c r="E20" s="1"/>
      <c r="F20" s="2">
        <v>0</v>
      </c>
      <c r="G20" s="2">
        <v>-2.2000000000000002</v>
      </c>
      <c r="H20" s="2">
        <f>+G20</f>
        <v>-2.2000000000000002</v>
      </c>
      <c r="I20" s="2"/>
      <c r="J20" s="5">
        <f>+I20-H20</f>
        <v>2.2000000000000002</v>
      </c>
      <c r="K20" s="2"/>
    </row>
    <row r="21" spans="1:12" x14ac:dyDescent="0.25">
      <c r="A21" s="1"/>
      <c r="B21" s="1"/>
      <c r="C21" s="1" t="s">
        <v>17</v>
      </c>
      <c r="D21" s="1"/>
      <c r="E21" s="1"/>
      <c r="F21" s="2"/>
      <c r="G21" s="2"/>
      <c r="H21" s="2"/>
      <c r="I21" s="2"/>
      <c r="J21" s="2"/>
      <c r="K21" s="2"/>
    </row>
    <row r="22" spans="1:12" ht="15.75" thickBot="1" x14ac:dyDescent="0.3">
      <c r="A22" s="1"/>
      <c r="B22" s="1"/>
      <c r="C22" s="1"/>
      <c r="D22" s="1" t="s">
        <v>18</v>
      </c>
      <c r="E22" s="1"/>
      <c r="F22" s="4">
        <v>6674.03</v>
      </c>
      <c r="G22" s="4">
        <v>3602</v>
      </c>
      <c r="H22" s="4">
        <v>10000</v>
      </c>
      <c r="I22" s="4">
        <v>10000</v>
      </c>
      <c r="J22" s="4">
        <f>+I22-H22</f>
        <v>0</v>
      </c>
      <c r="K22" s="4">
        <v>10000</v>
      </c>
    </row>
    <row r="23" spans="1:12" x14ac:dyDescent="0.25">
      <c r="A23" s="1"/>
      <c r="B23" s="1"/>
      <c r="C23" s="1" t="s">
        <v>19</v>
      </c>
      <c r="D23" s="1"/>
      <c r="E23" s="1"/>
      <c r="F23" s="2">
        <f t="shared" ref="F23:K23" si="3">ROUND(SUM(F21:F22),5)</f>
        <v>6674.03</v>
      </c>
      <c r="G23" s="2">
        <f t="shared" si="3"/>
        <v>3602</v>
      </c>
      <c r="H23" s="2">
        <f t="shared" si="3"/>
        <v>10000</v>
      </c>
      <c r="I23" s="2">
        <f t="shared" si="3"/>
        <v>10000</v>
      </c>
      <c r="J23" s="2">
        <f t="shared" si="3"/>
        <v>0</v>
      </c>
      <c r="K23" s="2">
        <f t="shared" si="3"/>
        <v>10000</v>
      </c>
    </row>
    <row r="24" spans="1:12" ht="28.9" customHeight="1" x14ac:dyDescent="0.25">
      <c r="A24" s="1"/>
      <c r="B24" s="1"/>
      <c r="C24" s="1" t="s">
        <v>20</v>
      </c>
      <c r="D24" s="1"/>
      <c r="E24" s="1"/>
      <c r="F24" s="2">
        <v>635</v>
      </c>
      <c r="G24" s="2">
        <v>288.5</v>
      </c>
      <c r="H24" s="2">
        <v>700</v>
      </c>
      <c r="I24" s="2">
        <v>700</v>
      </c>
      <c r="J24" s="5">
        <f t="shared" ref="J24:J57" si="4">+I24-H24</f>
        <v>0</v>
      </c>
      <c r="K24" s="25">
        <v>700</v>
      </c>
    </row>
    <row r="25" spans="1:12" x14ac:dyDescent="0.25">
      <c r="A25" s="1"/>
      <c r="B25" s="1"/>
      <c r="C25" s="1" t="s">
        <v>21</v>
      </c>
      <c r="D25" s="1"/>
      <c r="E25" s="1"/>
      <c r="F25" s="2">
        <v>2358.46</v>
      </c>
      <c r="G25" s="2">
        <v>0</v>
      </c>
      <c r="H25" s="2">
        <v>3000</v>
      </c>
      <c r="I25" s="2">
        <v>3000</v>
      </c>
      <c r="J25" s="5">
        <f t="shared" si="4"/>
        <v>0</v>
      </c>
      <c r="K25" s="2">
        <v>3000</v>
      </c>
    </row>
    <row r="26" spans="1:12" x14ac:dyDescent="0.25">
      <c r="A26" s="1"/>
      <c r="B26" s="1"/>
      <c r="C26" s="1" t="s">
        <v>92</v>
      </c>
      <c r="D26" s="1"/>
      <c r="E26" s="1"/>
      <c r="F26" s="2">
        <v>2801.24</v>
      </c>
      <c r="G26" s="2">
        <v>92.01</v>
      </c>
      <c r="H26" s="2">
        <f t="shared" ref="H26:H55" si="5">ROUND(+G26/6*12,0)</f>
        <v>184</v>
      </c>
      <c r="I26" s="2">
        <v>200</v>
      </c>
      <c r="J26" s="5">
        <f t="shared" si="4"/>
        <v>16</v>
      </c>
      <c r="K26" s="2">
        <v>200</v>
      </c>
    </row>
    <row r="27" spans="1:12" x14ac:dyDescent="0.25">
      <c r="A27" s="1"/>
      <c r="B27" s="1"/>
      <c r="C27" s="1" t="s">
        <v>22</v>
      </c>
      <c r="D27" s="1"/>
      <c r="E27" s="1"/>
      <c r="F27" s="2">
        <v>6776.97</v>
      </c>
      <c r="G27" s="2">
        <v>25.36</v>
      </c>
      <c r="H27" s="2">
        <v>1000</v>
      </c>
      <c r="I27" s="2">
        <v>1000</v>
      </c>
      <c r="J27" s="5">
        <f t="shared" si="4"/>
        <v>0</v>
      </c>
      <c r="K27" s="2">
        <v>1500</v>
      </c>
    </row>
    <row r="28" spans="1:12" x14ac:dyDescent="0.25">
      <c r="A28" s="1"/>
      <c r="B28" s="1"/>
      <c r="C28" s="1" t="s">
        <v>23</v>
      </c>
      <c r="D28" s="1"/>
      <c r="E28" s="1"/>
      <c r="F28" s="2">
        <v>0</v>
      </c>
      <c r="G28" s="2">
        <v>0</v>
      </c>
      <c r="H28" s="2">
        <v>1000</v>
      </c>
      <c r="I28" s="2">
        <v>4500</v>
      </c>
      <c r="J28" s="5">
        <f t="shared" si="4"/>
        <v>3500</v>
      </c>
      <c r="K28" s="2">
        <v>4500</v>
      </c>
    </row>
    <row r="29" spans="1:12" x14ac:dyDescent="0.25">
      <c r="A29" s="1"/>
      <c r="B29" s="1"/>
      <c r="C29" s="1" t="s">
        <v>24</v>
      </c>
      <c r="D29" s="1"/>
      <c r="E29" s="1"/>
      <c r="F29" s="2">
        <v>5447.72</v>
      </c>
      <c r="G29" s="2">
        <v>725.21</v>
      </c>
      <c r="H29" s="2">
        <v>5000</v>
      </c>
      <c r="I29" s="2">
        <v>5000</v>
      </c>
      <c r="J29" s="5">
        <f t="shared" si="4"/>
        <v>0</v>
      </c>
      <c r="K29" s="2">
        <v>5000</v>
      </c>
    </row>
    <row r="30" spans="1:12" x14ac:dyDescent="0.25">
      <c r="A30" s="1"/>
      <c r="B30" s="1"/>
      <c r="C30" s="1" t="s">
        <v>25</v>
      </c>
      <c r="D30" s="1"/>
      <c r="E30" s="1"/>
      <c r="F30" s="2"/>
      <c r="G30" s="2"/>
      <c r="H30" s="2"/>
      <c r="I30" s="2"/>
      <c r="J30" s="5"/>
      <c r="K30" s="2"/>
    </row>
    <row r="31" spans="1:12" x14ac:dyDescent="0.25">
      <c r="A31" s="1"/>
      <c r="B31" s="1"/>
      <c r="C31" s="1"/>
      <c r="D31" s="1" t="s">
        <v>26</v>
      </c>
      <c r="E31" s="1"/>
      <c r="F31" s="2"/>
      <c r="G31" s="2"/>
      <c r="H31" s="2"/>
      <c r="I31" s="2"/>
      <c r="J31" s="5"/>
      <c r="K31" s="2"/>
    </row>
    <row r="32" spans="1:12" x14ac:dyDescent="0.25">
      <c r="A32" s="1"/>
      <c r="B32" s="1"/>
      <c r="C32" s="1"/>
      <c r="D32" s="1"/>
      <c r="E32" s="1" t="s">
        <v>27</v>
      </c>
      <c r="F32" s="2">
        <v>200</v>
      </c>
      <c r="G32" s="2">
        <v>0</v>
      </c>
      <c r="H32" s="2">
        <v>200</v>
      </c>
      <c r="I32" s="2">
        <v>200</v>
      </c>
      <c r="J32" s="5">
        <f t="shared" si="4"/>
        <v>0</v>
      </c>
      <c r="K32" s="2">
        <v>200</v>
      </c>
    </row>
    <row r="33" spans="1:12" x14ac:dyDescent="0.25">
      <c r="A33" s="1"/>
      <c r="B33" s="1"/>
      <c r="C33" s="1"/>
      <c r="D33" s="1"/>
      <c r="E33" s="1" t="s">
        <v>28</v>
      </c>
      <c r="F33" s="2">
        <v>9247.9500000000007</v>
      </c>
      <c r="G33" s="2">
        <v>3824.54</v>
      </c>
      <c r="H33" s="2">
        <v>9000</v>
      </c>
      <c r="I33" s="2">
        <v>9000</v>
      </c>
      <c r="J33" s="5">
        <f t="shared" si="4"/>
        <v>0</v>
      </c>
      <c r="K33" s="2">
        <v>9000</v>
      </c>
    </row>
    <row r="34" spans="1:12" x14ac:dyDescent="0.25">
      <c r="A34" s="1"/>
      <c r="B34" s="1"/>
      <c r="C34" s="1"/>
      <c r="D34" s="1"/>
      <c r="E34" s="1" t="s">
        <v>29</v>
      </c>
      <c r="F34" s="2">
        <v>12018.38</v>
      </c>
      <c r="G34" s="2">
        <v>4936.55</v>
      </c>
      <c r="H34" s="2">
        <v>12000</v>
      </c>
      <c r="I34" s="2">
        <v>15850</v>
      </c>
      <c r="J34" s="5">
        <f t="shared" si="4"/>
        <v>3850</v>
      </c>
      <c r="K34" s="2">
        <v>15850</v>
      </c>
    </row>
    <row r="35" spans="1:12" x14ac:dyDescent="0.25">
      <c r="A35" s="1"/>
      <c r="B35" s="1"/>
      <c r="C35" s="1"/>
      <c r="D35" s="1"/>
      <c r="E35" s="1" t="s">
        <v>30</v>
      </c>
      <c r="F35" s="2">
        <v>1798.11</v>
      </c>
      <c r="G35" s="2">
        <v>219.33</v>
      </c>
      <c r="H35" s="2">
        <v>2000</v>
      </c>
      <c r="I35" s="2">
        <v>2500</v>
      </c>
      <c r="J35" s="5">
        <f t="shared" si="4"/>
        <v>500</v>
      </c>
      <c r="K35" s="2">
        <v>2500</v>
      </c>
    </row>
    <row r="36" spans="1:12" x14ac:dyDescent="0.25">
      <c r="A36" s="1"/>
      <c r="B36" s="1"/>
      <c r="C36" s="1"/>
      <c r="D36" s="1"/>
      <c r="E36" s="1" t="s">
        <v>31</v>
      </c>
      <c r="F36" s="2">
        <v>738.86</v>
      </c>
      <c r="G36" s="2">
        <v>380.87</v>
      </c>
      <c r="H36" s="2">
        <v>1000</v>
      </c>
      <c r="I36" s="2">
        <v>1000</v>
      </c>
      <c r="J36" s="5">
        <f t="shared" si="4"/>
        <v>0</v>
      </c>
      <c r="K36" s="2">
        <v>1000</v>
      </c>
    </row>
    <row r="37" spans="1:12" ht="15.75" thickBot="1" x14ac:dyDescent="0.3">
      <c r="A37" s="1"/>
      <c r="B37" s="1"/>
      <c r="C37" s="1"/>
      <c r="D37" s="1"/>
      <c r="E37" s="1" t="s">
        <v>32</v>
      </c>
      <c r="F37" s="4">
        <v>1009.3</v>
      </c>
      <c r="G37" s="4">
        <v>279.42</v>
      </c>
      <c r="H37" s="4">
        <v>1000</v>
      </c>
      <c r="I37" s="4">
        <v>1000</v>
      </c>
      <c r="J37" s="4">
        <f t="shared" si="4"/>
        <v>0</v>
      </c>
      <c r="K37" s="4">
        <v>1000</v>
      </c>
    </row>
    <row r="38" spans="1:12" x14ac:dyDescent="0.25">
      <c r="A38" s="1"/>
      <c r="B38" s="1"/>
      <c r="C38" s="1"/>
      <c r="D38" s="1" t="s">
        <v>33</v>
      </c>
      <c r="E38" s="1"/>
      <c r="F38" s="2">
        <f t="shared" ref="F38:K38" si="6">ROUND(SUM(F31:F37),5)</f>
        <v>25012.6</v>
      </c>
      <c r="G38" s="2">
        <f t="shared" si="6"/>
        <v>9640.7099999999991</v>
      </c>
      <c r="H38" s="2">
        <f t="shared" si="6"/>
        <v>25200</v>
      </c>
      <c r="I38" s="2">
        <f t="shared" si="6"/>
        <v>29550</v>
      </c>
      <c r="J38" s="2">
        <f t="shared" si="6"/>
        <v>4350</v>
      </c>
      <c r="K38" s="2">
        <f t="shared" si="6"/>
        <v>29550</v>
      </c>
    </row>
    <row r="39" spans="1:12" ht="28.9" customHeight="1" x14ac:dyDescent="0.25">
      <c r="A39" s="1"/>
      <c r="B39" s="1"/>
      <c r="C39" s="1"/>
      <c r="D39" s="1" t="s">
        <v>34</v>
      </c>
      <c r="E39" s="1"/>
      <c r="F39" s="2">
        <v>6722.28</v>
      </c>
      <c r="G39" s="2">
        <v>5968.67</v>
      </c>
      <c r="H39" s="2">
        <v>7000</v>
      </c>
      <c r="I39" s="2">
        <v>6500</v>
      </c>
      <c r="J39" s="5">
        <f t="shared" si="4"/>
        <v>-500</v>
      </c>
      <c r="K39" s="24">
        <v>8500</v>
      </c>
    </row>
    <row r="40" spans="1:12" x14ac:dyDescent="0.25">
      <c r="A40" s="1"/>
      <c r="B40" s="1"/>
      <c r="C40" s="1"/>
      <c r="D40" s="1" t="s">
        <v>35</v>
      </c>
      <c r="E40" s="1"/>
      <c r="F40" s="2">
        <v>83051.570000000007</v>
      </c>
      <c r="G40" s="2">
        <v>42240</v>
      </c>
      <c r="H40" s="2">
        <v>85000</v>
      </c>
      <c r="I40" s="2">
        <v>70000</v>
      </c>
      <c r="J40" s="5">
        <f t="shared" si="4"/>
        <v>-15000</v>
      </c>
      <c r="K40" s="24">
        <v>85000</v>
      </c>
    </row>
    <row r="41" spans="1:12" x14ac:dyDescent="0.25">
      <c r="A41" s="1"/>
      <c r="B41" s="1"/>
      <c r="C41" s="1"/>
      <c r="D41" s="1" t="s">
        <v>36</v>
      </c>
      <c r="E41" s="1"/>
      <c r="F41" s="2">
        <v>6200</v>
      </c>
      <c r="G41" s="2">
        <v>0</v>
      </c>
      <c r="H41" s="2">
        <v>7000</v>
      </c>
      <c r="I41" s="2">
        <v>7000</v>
      </c>
      <c r="J41" s="5">
        <f t="shared" si="4"/>
        <v>0</v>
      </c>
      <c r="K41" s="2">
        <v>7000</v>
      </c>
    </row>
    <row r="42" spans="1:12" x14ac:dyDescent="0.25">
      <c r="A42" s="1"/>
      <c r="B42" s="1"/>
      <c r="C42" s="1"/>
      <c r="D42" s="1" t="s">
        <v>37</v>
      </c>
      <c r="E42" s="1"/>
      <c r="F42" s="2">
        <v>4404.3599999999997</v>
      </c>
      <c r="G42" s="2">
        <v>2064</v>
      </c>
      <c r="H42" s="2">
        <f t="shared" si="5"/>
        <v>4128</v>
      </c>
      <c r="I42" s="2">
        <v>4100</v>
      </c>
      <c r="J42" s="5">
        <f t="shared" si="4"/>
        <v>-28</v>
      </c>
      <c r="K42" s="2">
        <v>4100</v>
      </c>
    </row>
    <row r="43" spans="1:12" x14ac:dyDescent="0.25">
      <c r="A43" s="1"/>
      <c r="B43" s="1"/>
      <c r="C43" s="1"/>
      <c r="D43" s="1" t="s">
        <v>38</v>
      </c>
      <c r="E43" s="1"/>
      <c r="F43" s="2">
        <v>854.31</v>
      </c>
      <c r="G43" s="2">
        <v>422.1</v>
      </c>
      <c r="H43" s="2">
        <v>900</v>
      </c>
      <c r="I43" s="2">
        <v>900</v>
      </c>
      <c r="J43" s="5">
        <f t="shared" si="4"/>
        <v>0</v>
      </c>
      <c r="K43" s="24">
        <v>1200</v>
      </c>
    </row>
    <row r="44" spans="1:12" x14ac:dyDescent="0.25">
      <c r="A44" s="1"/>
      <c r="B44" s="1"/>
      <c r="C44" s="1"/>
      <c r="D44" s="1" t="s">
        <v>39</v>
      </c>
      <c r="E44" s="1"/>
      <c r="F44" s="2">
        <v>5798.33</v>
      </c>
      <c r="G44" s="2">
        <v>5210.67</v>
      </c>
      <c r="H44" s="2">
        <v>5500</v>
      </c>
      <c r="I44" s="2">
        <v>7500</v>
      </c>
      <c r="J44" s="5">
        <f t="shared" si="4"/>
        <v>2000</v>
      </c>
      <c r="K44" s="2">
        <v>7500</v>
      </c>
    </row>
    <row r="45" spans="1:12" x14ac:dyDescent="0.25">
      <c r="A45" s="1"/>
      <c r="B45" s="1"/>
      <c r="C45" s="1"/>
      <c r="D45" s="1" t="s">
        <v>40</v>
      </c>
      <c r="E45" s="1"/>
      <c r="F45" s="2">
        <v>15000</v>
      </c>
      <c r="G45" s="2">
        <v>15000</v>
      </c>
      <c r="H45" s="2">
        <v>15000</v>
      </c>
      <c r="I45" s="2">
        <v>15000</v>
      </c>
      <c r="J45" s="5">
        <f t="shared" si="4"/>
        <v>0</v>
      </c>
      <c r="K45" s="2">
        <v>20000</v>
      </c>
      <c r="L45" t="s">
        <v>88</v>
      </c>
    </row>
    <row r="46" spans="1:12" x14ac:dyDescent="0.25">
      <c r="A46" s="1"/>
      <c r="B46" s="1"/>
      <c r="C46" s="1"/>
      <c r="D46" s="1" t="s">
        <v>77</v>
      </c>
      <c r="E46" s="1"/>
      <c r="F46" s="2">
        <v>4915</v>
      </c>
      <c r="G46" s="2">
        <v>0</v>
      </c>
      <c r="H46" s="2">
        <f t="shared" si="5"/>
        <v>0</v>
      </c>
      <c r="I46" s="2"/>
      <c r="J46" s="5">
        <f t="shared" si="4"/>
        <v>0</v>
      </c>
      <c r="K46" s="2"/>
    </row>
    <row r="47" spans="1:12" x14ac:dyDescent="0.25">
      <c r="A47" s="1"/>
      <c r="B47" s="1"/>
      <c r="C47" s="1"/>
      <c r="D47" s="1" t="s">
        <v>41</v>
      </c>
      <c r="E47" s="1"/>
      <c r="F47" s="2">
        <v>314</v>
      </c>
      <c r="G47" s="2">
        <v>228</v>
      </c>
      <c r="H47" s="2">
        <v>500</v>
      </c>
      <c r="I47" s="2">
        <v>350</v>
      </c>
      <c r="J47" s="5">
        <f t="shared" si="4"/>
        <v>-150</v>
      </c>
      <c r="K47" s="2">
        <v>350</v>
      </c>
    </row>
    <row r="48" spans="1:12" x14ac:dyDescent="0.25">
      <c r="A48" s="1"/>
      <c r="B48" s="1"/>
      <c r="C48" s="1"/>
      <c r="D48" s="1" t="s">
        <v>81</v>
      </c>
      <c r="E48" s="1"/>
      <c r="F48" s="2">
        <v>10422.17</v>
      </c>
      <c r="G48" s="2">
        <v>3615.29</v>
      </c>
      <c r="H48" s="2">
        <v>13500</v>
      </c>
      <c r="I48" s="2">
        <v>13500</v>
      </c>
      <c r="J48" s="5">
        <f t="shared" si="4"/>
        <v>0</v>
      </c>
      <c r="K48" s="24">
        <v>15000</v>
      </c>
    </row>
    <row r="49" spans="1:12" x14ac:dyDescent="0.25">
      <c r="A49" s="1"/>
      <c r="B49" s="1"/>
      <c r="C49" s="1"/>
      <c r="D49" s="1" t="s">
        <v>42</v>
      </c>
      <c r="E49" s="1"/>
      <c r="F49" s="2">
        <v>5867.75</v>
      </c>
      <c r="G49" s="2">
        <v>3814.99</v>
      </c>
      <c r="H49" s="2">
        <v>4000</v>
      </c>
      <c r="I49" s="2">
        <v>7000</v>
      </c>
      <c r="J49" s="5">
        <f t="shared" si="4"/>
        <v>3000</v>
      </c>
      <c r="K49" s="2">
        <v>11000</v>
      </c>
      <c r="L49" t="s">
        <v>89</v>
      </c>
    </row>
    <row r="50" spans="1:12" x14ac:dyDescent="0.25">
      <c r="A50" s="1"/>
      <c r="B50" s="1"/>
      <c r="C50" s="1"/>
      <c r="D50" s="1" t="s">
        <v>43</v>
      </c>
      <c r="E50" s="1"/>
      <c r="F50" s="2">
        <v>10337.299999999999</v>
      </c>
      <c r="G50" s="2">
        <v>3612.56</v>
      </c>
      <c r="H50" s="2">
        <v>10000</v>
      </c>
      <c r="I50" s="2">
        <v>12000</v>
      </c>
      <c r="J50" s="5">
        <f t="shared" si="4"/>
        <v>2000</v>
      </c>
      <c r="K50" s="24">
        <v>12000</v>
      </c>
    </row>
    <row r="51" spans="1:12" x14ac:dyDescent="0.25">
      <c r="A51" s="1"/>
      <c r="B51" s="1"/>
      <c r="C51" s="1"/>
      <c r="D51" s="1" t="s">
        <v>44</v>
      </c>
      <c r="E51" s="1"/>
      <c r="F51" s="2"/>
      <c r="G51" s="2"/>
      <c r="H51" s="2"/>
      <c r="I51" s="2"/>
      <c r="J51" s="5"/>
      <c r="K51" s="2"/>
    </row>
    <row r="52" spans="1:12" x14ac:dyDescent="0.25">
      <c r="A52" s="1"/>
      <c r="B52" s="1"/>
      <c r="C52" s="1"/>
      <c r="D52" s="1"/>
      <c r="E52" s="1" t="s">
        <v>45</v>
      </c>
      <c r="F52" s="2">
        <v>31403.09</v>
      </c>
      <c r="G52" s="2">
        <v>16725.95</v>
      </c>
      <c r="H52" s="2">
        <v>34000</v>
      </c>
      <c r="I52" s="2">
        <v>34000</v>
      </c>
      <c r="J52" s="5">
        <f t="shared" si="4"/>
        <v>0</v>
      </c>
      <c r="K52" s="2">
        <f>+I52</f>
        <v>34000</v>
      </c>
    </row>
    <row r="53" spans="1:12" x14ac:dyDescent="0.25">
      <c r="A53" s="1"/>
      <c r="B53" s="1"/>
      <c r="C53" s="1"/>
      <c r="D53" s="1"/>
      <c r="E53" s="1" t="s">
        <v>82</v>
      </c>
      <c r="F53" s="2">
        <v>14495.36</v>
      </c>
      <c r="G53" s="2">
        <v>5085.09</v>
      </c>
      <c r="H53" s="2">
        <v>15000</v>
      </c>
      <c r="I53" s="2">
        <v>15000</v>
      </c>
      <c r="J53" s="5">
        <f t="shared" si="4"/>
        <v>0</v>
      </c>
      <c r="K53" s="2">
        <f>+I53</f>
        <v>15000</v>
      </c>
    </row>
    <row r="54" spans="1:12" x14ac:dyDescent="0.25">
      <c r="A54" s="1"/>
      <c r="B54" s="1"/>
      <c r="C54" s="1"/>
      <c r="D54" s="1"/>
      <c r="E54" s="1" t="s">
        <v>46</v>
      </c>
      <c r="F54" s="2">
        <v>1818.72</v>
      </c>
      <c r="G54" s="2">
        <v>584.29999999999995</v>
      </c>
      <c r="H54" s="2">
        <f t="shared" si="5"/>
        <v>1169</v>
      </c>
      <c r="I54" s="2">
        <v>1000</v>
      </c>
      <c r="J54" s="5">
        <f t="shared" si="4"/>
        <v>-169</v>
      </c>
      <c r="K54" s="2">
        <f>+I54</f>
        <v>1000</v>
      </c>
    </row>
    <row r="55" spans="1:12" x14ac:dyDescent="0.25">
      <c r="A55" s="1"/>
      <c r="B55" s="1"/>
      <c r="C55" s="1"/>
      <c r="D55" s="1"/>
      <c r="E55" s="1" t="s">
        <v>83</v>
      </c>
      <c r="F55" s="2">
        <v>1574.75</v>
      </c>
      <c r="G55" s="2">
        <v>243.96</v>
      </c>
      <c r="H55" s="2">
        <f t="shared" si="5"/>
        <v>488</v>
      </c>
      <c r="I55" s="2">
        <v>1700</v>
      </c>
      <c r="J55" s="5">
        <f t="shared" si="4"/>
        <v>1212</v>
      </c>
      <c r="K55" s="2">
        <v>1700</v>
      </c>
    </row>
    <row r="56" spans="1:12" x14ac:dyDescent="0.25">
      <c r="A56" s="1"/>
      <c r="B56" s="1"/>
      <c r="C56" s="1"/>
      <c r="D56" s="1"/>
      <c r="E56" s="1" t="s">
        <v>47</v>
      </c>
      <c r="F56" s="2">
        <v>1469.02</v>
      </c>
      <c r="G56" s="2">
        <v>734.51</v>
      </c>
      <c r="H56" s="2">
        <v>1500</v>
      </c>
      <c r="I56" s="2">
        <v>1500</v>
      </c>
      <c r="J56" s="5">
        <f t="shared" si="4"/>
        <v>0</v>
      </c>
      <c r="K56" s="2">
        <v>1500</v>
      </c>
    </row>
    <row r="57" spans="1:12" ht="15.75" thickBot="1" x14ac:dyDescent="0.3">
      <c r="A57" s="1"/>
      <c r="B57" s="1"/>
      <c r="C57" s="1"/>
      <c r="D57" s="1"/>
      <c r="E57" s="1" t="s">
        <v>84</v>
      </c>
      <c r="F57" s="5">
        <v>101674.66</v>
      </c>
      <c r="G57" s="5">
        <v>50656.06</v>
      </c>
      <c r="H57" s="4">
        <v>102000</v>
      </c>
      <c r="I57" s="5">
        <v>102000</v>
      </c>
      <c r="J57" s="4">
        <f t="shared" si="4"/>
        <v>0</v>
      </c>
      <c r="K57" s="5">
        <v>102000</v>
      </c>
    </row>
    <row r="58" spans="1:12" ht="15.75" thickBot="1" x14ac:dyDescent="0.3">
      <c r="A58" s="1"/>
      <c r="B58" s="1"/>
      <c r="C58" s="1"/>
      <c r="D58" s="1" t="s">
        <v>48</v>
      </c>
      <c r="E58" s="1"/>
      <c r="F58" s="6">
        <f t="shared" ref="F58:K58" si="7">ROUND(SUM(F51:F57),5)</f>
        <v>152435.6</v>
      </c>
      <c r="G58" s="6">
        <f t="shared" si="7"/>
        <v>74029.87</v>
      </c>
      <c r="H58" s="6">
        <f t="shared" si="7"/>
        <v>154157</v>
      </c>
      <c r="I58" s="6">
        <f t="shared" si="7"/>
        <v>155200</v>
      </c>
      <c r="J58" s="6">
        <f t="shared" si="7"/>
        <v>1043</v>
      </c>
      <c r="K58" s="6">
        <f t="shared" si="7"/>
        <v>155200</v>
      </c>
    </row>
    <row r="59" spans="1:12" ht="28.9" customHeight="1" x14ac:dyDescent="0.25">
      <c r="A59" s="1"/>
      <c r="B59" s="1"/>
      <c r="C59" s="1" t="s">
        <v>49</v>
      </c>
      <c r="D59" s="1"/>
      <c r="E59" s="1"/>
      <c r="F59" s="2">
        <f t="shared" ref="F59:K59" si="8">ROUND(F30+SUM(F38:F50)+F58,5)</f>
        <v>331335.27</v>
      </c>
      <c r="G59" s="2">
        <f t="shared" si="8"/>
        <v>165846.85999999999</v>
      </c>
      <c r="H59" s="2">
        <f t="shared" si="8"/>
        <v>331885</v>
      </c>
      <c r="I59" s="2">
        <f t="shared" si="8"/>
        <v>328600</v>
      </c>
      <c r="J59" s="2">
        <f t="shared" si="8"/>
        <v>-3285</v>
      </c>
      <c r="K59" s="2">
        <f t="shared" si="8"/>
        <v>356400</v>
      </c>
    </row>
    <row r="60" spans="1:12" ht="28.9" customHeight="1" thickBot="1" x14ac:dyDescent="0.3">
      <c r="A60" s="1"/>
      <c r="B60" s="1"/>
      <c r="C60" s="1" t="s">
        <v>50</v>
      </c>
      <c r="D60" s="1"/>
      <c r="E60" s="1"/>
      <c r="F60" s="5">
        <v>6240</v>
      </c>
      <c r="G60" s="5">
        <v>3120</v>
      </c>
      <c r="H60" s="5">
        <v>6240</v>
      </c>
      <c r="I60" s="5">
        <v>6240</v>
      </c>
      <c r="J60" s="5">
        <f t="shared" ref="J60" si="9">+H60-I60</f>
        <v>0</v>
      </c>
      <c r="K60" s="5">
        <v>6240</v>
      </c>
    </row>
    <row r="61" spans="1:12" ht="15.75" thickBot="1" x14ac:dyDescent="0.3">
      <c r="A61" s="1"/>
      <c r="B61" s="1" t="s">
        <v>51</v>
      </c>
      <c r="C61" s="1"/>
      <c r="D61" s="1"/>
      <c r="E61" s="1"/>
      <c r="F61" s="6">
        <f t="shared" ref="F61:K61" si="10">ROUND(SUM(F19:F20)+SUM(F23:F29)+SUM(F59:F60),5)</f>
        <v>362268.69</v>
      </c>
      <c r="G61" s="6">
        <f t="shared" si="10"/>
        <v>173697.74</v>
      </c>
      <c r="H61" s="6">
        <f t="shared" si="10"/>
        <v>359006.8</v>
      </c>
      <c r="I61" s="6">
        <f t="shared" si="10"/>
        <v>359240</v>
      </c>
      <c r="J61" s="6">
        <f t="shared" si="10"/>
        <v>233.2</v>
      </c>
      <c r="K61" s="6">
        <f t="shared" si="10"/>
        <v>387540</v>
      </c>
    </row>
    <row r="62" spans="1:12" ht="28.9" customHeight="1" x14ac:dyDescent="0.25">
      <c r="A62" s="1" t="s">
        <v>52</v>
      </c>
      <c r="B62" s="1"/>
      <c r="C62" s="1"/>
      <c r="D62" s="1"/>
      <c r="E62" s="1"/>
      <c r="F62" s="2">
        <f>ROUND(F3+F18-F61,5)</f>
        <v>102604.57</v>
      </c>
      <c r="G62" s="2">
        <f>ROUND(G3+G18-G61,5)</f>
        <v>36340.18</v>
      </c>
      <c r="H62" s="2">
        <f>ROUND(H3+H18-H61,5)</f>
        <v>52854.61</v>
      </c>
      <c r="I62" s="2">
        <f>ROUND(I3+I18-I61,5)</f>
        <v>46840</v>
      </c>
      <c r="J62" s="2">
        <f>ROUND(J3+J18+J61,5)</f>
        <v>6014.61</v>
      </c>
      <c r="K62" s="2">
        <f>ROUND(K3+K18-K61,5)</f>
        <v>26215.45</v>
      </c>
    </row>
    <row r="63" spans="1:12" ht="28.9" customHeight="1" x14ac:dyDescent="0.25">
      <c r="A63" s="1" t="s">
        <v>53</v>
      </c>
      <c r="B63" s="1"/>
      <c r="C63" s="1"/>
      <c r="D63" s="1"/>
      <c r="E63" s="1"/>
      <c r="F63" s="2"/>
      <c r="G63" s="2"/>
      <c r="H63" s="2"/>
      <c r="I63" s="2"/>
      <c r="J63" s="2"/>
      <c r="K63" s="2"/>
    </row>
    <row r="64" spans="1:12" x14ac:dyDescent="0.25">
      <c r="A64" s="1"/>
      <c r="B64" s="1" t="s">
        <v>54</v>
      </c>
      <c r="C64" s="1"/>
      <c r="D64" s="1"/>
      <c r="E64" s="1"/>
      <c r="F64" s="2"/>
      <c r="G64" s="2"/>
      <c r="H64" s="2"/>
      <c r="I64" s="2"/>
      <c r="J64" s="2"/>
      <c r="K64" s="2"/>
    </row>
    <row r="65" spans="1:14" x14ac:dyDescent="0.25">
      <c r="A65" s="1"/>
      <c r="B65" s="1"/>
      <c r="C65" s="1" t="s">
        <v>55</v>
      </c>
      <c r="D65" s="1"/>
      <c r="E65" s="1"/>
      <c r="F65" s="2">
        <v>150000</v>
      </c>
      <c r="G65" s="2">
        <f>2046385-70221.66</f>
        <v>1976163.34</v>
      </c>
      <c r="H65" s="2">
        <f>+G65</f>
        <v>1976163.34</v>
      </c>
      <c r="I65" s="2">
        <f>2573438-70221.66</f>
        <v>2503216.34</v>
      </c>
      <c r="J65" s="2">
        <f t="shared" ref="J65:J71" si="11">+H65-I65</f>
        <v>-527052.99999999977</v>
      </c>
      <c r="K65" s="2">
        <v>488437.5</v>
      </c>
    </row>
    <row r="66" spans="1:14" x14ac:dyDescent="0.25">
      <c r="A66" s="1"/>
      <c r="B66" s="1"/>
      <c r="C66" s="1" t="s">
        <v>86</v>
      </c>
      <c r="D66" s="1"/>
      <c r="E66" s="1"/>
      <c r="F66" s="2"/>
      <c r="G66" s="2">
        <v>70221.66</v>
      </c>
      <c r="H66" s="2">
        <f>+G66</f>
        <v>70221.66</v>
      </c>
      <c r="I66" s="2">
        <v>70221.66</v>
      </c>
      <c r="J66" s="2">
        <f t="shared" si="11"/>
        <v>0</v>
      </c>
      <c r="K66" s="2">
        <v>0</v>
      </c>
    </row>
    <row r="67" spans="1:14" x14ac:dyDescent="0.25">
      <c r="A67" s="1"/>
      <c r="B67" s="1"/>
      <c r="C67" s="1" t="s">
        <v>78</v>
      </c>
      <c r="D67" s="1"/>
      <c r="E67" s="1"/>
      <c r="F67" s="2">
        <v>15881.67</v>
      </c>
      <c r="G67" s="2">
        <v>6993.28</v>
      </c>
      <c r="H67" s="2">
        <f t="shared" ref="H67:H69" si="12">ROUND(+G67/6*12,0)</f>
        <v>13987</v>
      </c>
      <c r="I67" s="2">
        <v>14000</v>
      </c>
      <c r="J67" s="2">
        <f t="shared" si="11"/>
        <v>-13</v>
      </c>
      <c r="K67" s="2">
        <v>14000</v>
      </c>
    </row>
    <row r="68" spans="1:14" x14ac:dyDescent="0.25">
      <c r="A68" s="1"/>
      <c r="B68" s="1"/>
      <c r="C68" s="1" t="s">
        <v>79</v>
      </c>
      <c r="D68" s="1"/>
      <c r="E68" s="1"/>
      <c r="F68" s="2">
        <v>2280.58</v>
      </c>
      <c r="G68" s="2">
        <v>1130.76</v>
      </c>
      <c r="H68" s="2">
        <f t="shared" si="12"/>
        <v>2262</v>
      </c>
      <c r="I68" s="2">
        <v>1500</v>
      </c>
      <c r="J68" s="2">
        <f t="shared" si="11"/>
        <v>762</v>
      </c>
      <c r="K68" s="2">
        <v>1500</v>
      </c>
    </row>
    <row r="69" spans="1:14" x14ac:dyDescent="0.25">
      <c r="A69" s="1"/>
      <c r="B69" s="1"/>
      <c r="C69" s="1" t="s">
        <v>80</v>
      </c>
      <c r="D69" s="1"/>
      <c r="E69" s="1"/>
      <c r="F69" s="2">
        <v>6730</v>
      </c>
      <c r="G69" s="2">
        <v>2339</v>
      </c>
      <c r="H69" s="2">
        <f t="shared" si="12"/>
        <v>4678</v>
      </c>
      <c r="I69" s="2">
        <v>5000</v>
      </c>
      <c r="J69" s="2">
        <f t="shared" si="11"/>
        <v>-322</v>
      </c>
      <c r="K69" s="2">
        <v>5000</v>
      </c>
    </row>
    <row r="70" spans="1:14" x14ac:dyDescent="0.25">
      <c r="A70" s="1"/>
      <c r="B70" s="1"/>
      <c r="C70" s="1" t="s">
        <v>85</v>
      </c>
      <c r="D70" s="1"/>
      <c r="E70" s="1"/>
      <c r="F70" s="2"/>
      <c r="G70" s="2"/>
      <c r="H70" s="2">
        <v>109097.82</v>
      </c>
      <c r="I70" s="2">
        <v>0</v>
      </c>
      <c r="J70" s="2">
        <f t="shared" si="11"/>
        <v>109097.82</v>
      </c>
      <c r="K70" s="2">
        <v>0</v>
      </c>
    </row>
    <row r="71" spans="1:14" ht="15.75" thickBot="1" x14ac:dyDescent="0.3">
      <c r="A71" s="1"/>
      <c r="B71" s="1"/>
      <c r="C71" s="1" t="s">
        <v>56</v>
      </c>
      <c r="D71" s="1"/>
      <c r="E71" s="1"/>
      <c r="F71" s="4">
        <v>63314.94</v>
      </c>
      <c r="G71" s="4">
        <v>53538.69</v>
      </c>
      <c r="H71" s="4">
        <f>+G71</f>
        <v>53538.69</v>
      </c>
      <c r="I71" s="4">
        <v>35000</v>
      </c>
      <c r="J71" s="4">
        <f t="shared" si="11"/>
        <v>18538.690000000002</v>
      </c>
      <c r="K71" s="4">
        <v>35000</v>
      </c>
    </row>
    <row r="72" spans="1:14" x14ac:dyDescent="0.25">
      <c r="A72" s="1"/>
      <c r="B72" s="1" t="s">
        <v>57</v>
      </c>
      <c r="C72" s="1"/>
      <c r="D72" s="1"/>
      <c r="E72" s="1"/>
      <c r="F72" s="2">
        <f t="shared" ref="F72:K72" si="13">ROUND(SUM(F64:F71),5)</f>
        <v>238207.19</v>
      </c>
      <c r="G72" s="2">
        <f t="shared" si="13"/>
        <v>2110386.73</v>
      </c>
      <c r="H72" s="2">
        <f t="shared" si="13"/>
        <v>2229948.5099999998</v>
      </c>
      <c r="I72" s="2">
        <f t="shared" si="13"/>
        <v>2628938</v>
      </c>
      <c r="J72" s="2">
        <f t="shared" si="13"/>
        <v>-398989.49</v>
      </c>
      <c r="K72" s="2">
        <f t="shared" si="13"/>
        <v>543937.5</v>
      </c>
    </row>
    <row r="73" spans="1:14" ht="28.9" customHeight="1" x14ac:dyDescent="0.25">
      <c r="A73" s="1"/>
      <c r="B73" s="1" t="s">
        <v>58</v>
      </c>
      <c r="C73" s="1"/>
      <c r="D73" s="1"/>
      <c r="E73" s="1"/>
      <c r="F73" s="2"/>
      <c r="G73" s="2"/>
      <c r="H73" s="2"/>
      <c r="I73" s="2"/>
      <c r="J73" s="2"/>
      <c r="K73" s="2"/>
    </row>
    <row r="74" spans="1:14" x14ac:dyDescent="0.25">
      <c r="A74" s="1"/>
      <c r="B74" s="1"/>
      <c r="C74" s="1" t="s">
        <v>59</v>
      </c>
      <c r="D74" s="1"/>
      <c r="E74" s="1"/>
      <c r="F74" s="2"/>
      <c r="G74" s="2"/>
      <c r="H74" s="2"/>
      <c r="I74" s="2"/>
      <c r="J74" s="2"/>
      <c r="K74" s="2"/>
    </row>
    <row r="75" spans="1:14" x14ac:dyDescent="0.25">
      <c r="A75" s="1"/>
      <c r="B75" s="1"/>
      <c r="C75" s="1"/>
      <c r="D75" s="1" t="s">
        <v>60</v>
      </c>
      <c r="E75" s="1"/>
      <c r="F75" s="2">
        <v>150000</v>
      </c>
      <c r="G75" s="2">
        <v>0</v>
      </c>
      <c r="H75" s="2">
        <f>+H65</f>
        <v>1976163.34</v>
      </c>
      <c r="I75" s="2">
        <v>2573438</v>
      </c>
      <c r="J75" s="5">
        <f t="shared" ref="J75:J78" si="14">+I75-H75</f>
        <v>597274.65999999992</v>
      </c>
      <c r="K75" s="2">
        <v>488437.5</v>
      </c>
      <c r="L75" t="s">
        <v>90</v>
      </c>
    </row>
    <row r="76" spans="1:14" ht="24" customHeight="1" x14ac:dyDescent="0.25">
      <c r="A76" s="1"/>
      <c r="B76" s="1"/>
      <c r="C76" s="1"/>
      <c r="D76" s="26" t="s">
        <v>61</v>
      </c>
      <c r="E76" s="26"/>
      <c r="F76" s="2">
        <v>10000</v>
      </c>
      <c r="G76" s="2">
        <v>0</v>
      </c>
      <c r="H76" s="2">
        <f>5881.67+2280.58+13987+2262</f>
        <v>24411.25</v>
      </c>
      <c r="I76" s="2">
        <v>15500</v>
      </c>
      <c r="J76" s="5">
        <f t="shared" si="14"/>
        <v>-8911.25</v>
      </c>
      <c r="K76" s="2">
        <v>15500</v>
      </c>
      <c r="L76" t="s">
        <v>91</v>
      </c>
    </row>
    <row r="77" spans="1:14" ht="25.9" customHeight="1" x14ac:dyDescent="0.25">
      <c r="A77" s="1"/>
      <c r="B77" s="1"/>
      <c r="C77" s="1"/>
      <c r="D77" s="26" t="s">
        <v>62</v>
      </c>
      <c r="E77" s="26"/>
      <c r="F77" s="2">
        <v>0</v>
      </c>
      <c r="G77" s="2">
        <v>0</v>
      </c>
      <c r="H77" s="2">
        <f>2107907.56-2000574.59</f>
        <v>107332.96999999997</v>
      </c>
      <c r="I77" s="2">
        <v>156062</v>
      </c>
      <c r="J77" s="5">
        <f t="shared" si="14"/>
        <v>48729.030000000028</v>
      </c>
      <c r="K77" s="2">
        <f>32562.5-K76</f>
        <v>17062.5</v>
      </c>
      <c r="L77" t="s">
        <v>93</v>
      </c>
    </row>
    <row r="78" spans="1:14" ht="15.75" thickBot="1" x14ac:dyDescent="0.3">
      <c r="A78" s="1"/>
      <c r="B78" s="1"/>
      <c r="C78" s="1"/>
      <c r="D78" s="1" t="s">
        <v>63</v>
      </c>
      <c r="E78" s="1"/>
      <c r="F78" s="4">
        <v>0</v>
      </c>
      <c r="G78" s="4">
        <v>2107907.56</v>
      </c>
      <c r="H78" s="4"/>
      <c r="I78" s="4"/>
      <c r="J78" s="4">
        <f t="shared" si="14"/>
        <v>0</v>
      </c>
      <c r="K78" s="4"/>
      <c r="L78" t="s">
        <v>94</v>
      </c>
    </row>
    <row r="79" spans="1:14" x14ac:dyDescent="0.25">
      <c r="A79" s="1"/>
      <c r="B79" s="1"/>
      <c r="C79" s="1" t="s">
        <v>64</v>
      </c>
      <c r="D79" s="1"/>
      <c r="E79" s="1"/>
      <c r="F79" s="2">
        <f>ROUND(SUM(F74:F78),5)</f>
        <v>160000</v>
      </c>
      <c r="G79" s="2">
        <f>ROUND(SUM(G74:G78),5)</f>
        <v>2107907.56</v>
      </c>
      <c r="H79" s="2">
        <f>SUM(H75:H78)</f>
        <v>2107907.56</v>
      </c>
      <c r="I79" s="2">
        <f>ROUND(SUM(I74:I78),5)</f>
        <v>2745000</v>
      </c>
      <c r="J79" s="2">
        <f>ROUND(SUM(J74:J78),5)</f>
        <v>637092.43999999994</v>
      </c>
      <c r="K79" s="2">
        <f>ROUND(SUM(K74:K78),5)</f>
        <v>521000</v>
      </c>
      <c r="N79" s="16"/>
    </row>
    <row r="80" spans="1:14" ht="28.9" customHeight="1" x14ac:dyDescent="0.25">
      <c r="A80" s="1"/>
      <c r="B80" s="1"/>
      <c r="C80" s="1" t="s">
        <v>65</v>
      </c>
      <c r="D80" s="1"/>
      <c r="E80" s="1"/>
      <c r="F80" s="2">
        <v>0</v>
      </c>
      <c r="G80" s="2">
        <v>4000</v>
      </c>
      <c r="H80" s="2">
        <f>+G80</f>
        <v>4000</v>
      </c>
      <c r="I80" s="2"/>
      <c r="J80" s="5">
        <f t="shared" ref="J80:J82" si="15">+I80-H80</f>
        <v>-4000</v>
      </c>
      <c r="K80" s="2"/>
    </row>
    <row r="81" spans="1:14" x14ac:dyDescent="0.25">
      <c r="A81" s="1"/>
      <c r="B81" s="1"/>
      <c r="C81" s="1" t="s">
        <v>66</v>
      </c>
      <c r="D81" s="1"/>
      <c r="E81" s="1"/>
      <c r="F81" s="2">
        <v>2798.34</v>
      </c>
      <c r="G81" s="2">
        <v>282.99</v>
      </c>
      <c r="H81" s="2">
        <v>3500</v>
      </c>
      <c r="I81" s="2">
        <v>2500</v>
      </c>
      <c r="J81" s="5">
        <f t="shared" si="15"/>
        <v>-1000</v>
      </c>
      <c r="K81" s="2">
        <v>3500</v>
      </c>
      <c r="N81" s="17"/>
    </row>
    <row r="82" spans="1:14" ht="15.75" thickBot="1" x14ac:dyDescent="0.3">
      <c r="A82" s="1"/>
      <c r="B82" s="1"/>
      <c r="C82" s="1" t="s">
        <v>67</v>
      </c>
      <c r="D82" s="1"/>
      <c r="E82" s="1"/>
      <c r="F82" s="5">
        <v>0</v>
      </c>
      <c r="G82" s="5">
        <v>103001.48</v>
      </c>
      <c r="H82" s="5">
        <f>+G82</f>
        <v>103001.48</v>
      </c>
      <c r="I82" s="5"/>
      <c r="J82" s="4">
        <f t="shared" si="15"/>
        <v>-103001.48</v>
      </c>
      <c r="K82" s="5">
        <v>0</v>
      </c>
    </row>
    <row r="83" spans="1:14" ht="15.75" thickBot="1" x14ac:dyDescent="0.3">
      <c r="A83" s="1"/>
      <c r="B83" s="1" t="s">
        <v>68</v>
      </c>
      <c r="C83" s="1"/>
      <c r="D83" s="1"/>
      <c r="E83" s="1"/>
      <c r="F83" s="7">
        <f t="shared" ref="F83:K83" si="16">ROUND(F73+SUM(F79:F82),5)</f>
        <v>162798.34</v>
      </c>
      <c r="G83" s="7">
        <f t="shared" si="16"/>
        <v>2215192.0299999998</v>
      </c>
      <c r="H83" s="7">
        <f t="shared" si="16"/>
        <v>2218409.04</v>
      </c>
      <c r="I83" s="7">
        <f t="shared" si="16"/>
        <v>2747500</v>
      </c>
      <c r="J83" s="7">
        <f t="shared" si="16"/>
        <v>529090.96</v>
      </c>
      <c r="K83" s="7">
        <f t="shared" si="16"/>
        <v>524500</v>
      </c>
    </row>
    <row r="84" spans="1:14" ht="28.9" customHeight="1" thickBot="1" x14ac:dyDescent="0.3">
      <c r="A84" s="1" t="s">
        <v>69</v>
      </c>
      <c r="B84" s="1"/>
      <c r="C84" s="1"/>
      <c r="D84" s="1"/>
      <c r="E84" s="1"/>
      <c r="F84" s="7">
        <f>ROUND(F63+F72-F83,5)</f>
        <v>75408.850000000006</v>
      </c>
      <c r="G84" s="7">
        <f>ROUND(G63+G72-G83,5)</f>
        <v>-104805.3</v>
      </c>
      <c r="H84" s="7">
        <f>ROUND(H63+H72-H83,5)</f>
        <v>11539.47</v>
      </c>
      <c r="I84" s="7">
        <f>ROUND(I63+I72-I83,5)</f>
        <v>-118562</v>
      </c>
      <c r="J84" s="7">
        <f>ROUND(J63+J72+J83,5)</f>
        <v>130101.47</v>
      </c>
      <c r="K84" s="7">
        <f>ROUND(K63+K72-K83,5)</f>
        <v>19437.5</v>
      </c>
    </row>
    <row r="85" spans="1:14" s="9" customFormat="1" ht="28.9" customHeight="1" thickBot="1" x14ac:dyDescent="0.25">
      <c r="A85" s="1"/>
      <c r="B85" s="1"/>
      <c r="C85" s="1"/>
      <c r="D85" s="1"/>
      <c r="E85" s="1"/>
      <c r="F85" s="8">
        <f t="shared" ref="F85:K85" si="17">ROUND(F62+F84,5)</f>
        <v>178013.42</v>
      </c>
      <c r="G85" s="8">
        <f t="shared" si="17"/>
        <v>-68465.119999999995</v>
      </c>
      <c r="H85" s="18">
        <f t="shared" si="17"/>
        <v>64394.080000000002</v>
      </c>
      <c r="I85" s="18">
        <f t="shared" si="17"/>
        <v>-71722</v>
      </c>
      <c r="J85" s="18">
        <f t="shared" si="17"/>
        <v>136116.07999999999</v>
      </c>
      <c r="K85" s="18">
        <f t="shared" si="17"/>
        <v>45652.95</v>
      </c>
    </row>
    <row r="86" spans="1:14" ht="15.75" thickTop="1" x14ac:dyDescent="0.25">
      <c r="H86" s="19"/>
      <c r="I86" s="19"/>
      <c r="J86" s="19"/>
      <c r="K86" s="20"/>
    </row>
    <row r="87" spans="1:14" x14ac:dyDescent="0.25">
      <c r="E87" s="12" t="s">
        <v>87</v>
      </c>
      <c r="H87" s="22">
        <v>438166</v>
      </c>
      <c r="I87" s="21"/>
      <c r="J87" s="21"/>
      <c r="K87" s="22">
        <f>+H88</f>
        <v>502560.08</v>
      </c>
    </row>
    <row r="88" spans="1:14" ht="15.75" thickBot="1" x14ac:dyDescent="0.3">
      <c r="H88" s="23">
        <f>+H85+H87</f>
        <v>502560.08</v>
      </c>
      <c r="K88" s="23">
        <f>+K85+K87</f>
        <v>548213.03</v>
      </c>
    </row>
    <row r="89" spans="1:14" ht="15.75" thickTop="1" x14ac:dyDescent="0.25"/>
  </sheetData>
  <mergeCells count="3">
    <mergeCell ref="C5:E5"/>
    <mergeCell ref="D76:E76"/>
    <mergeCell ref="D77:E77"/>
  </mergeCells>
  <pageMargins left="0.7" right="0.7" top="0.75" bottom="0.75" header="0.1" footer="0.3"/>
  <pageSetup scale="75" orientation="portrait" r:id="rId1"/>
  <headerFooter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1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1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Kohn</dc:creator>
  <cp:lastModifiedBy>Owner</cp:lastModifiedBy>
  <cp:lastPrinted>2017-03-08T23:15:46Z</cp:lastPrinted>
  <dcterms:created xsi:type="dcterms:W3CDTF">2017-01-24T23:10:41Z</dcterms:created>
  <dcterms:modified xsi:type="dcterms:W3CDTF">2017-03-08T23:58:28Z</dcterms:modified>
</cp:coreProperties>
</file>